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K:\Denise\Fact Book and Annex\Annex\20 yr Majors Table\2024\"/>
    </mc:Choice>
  </mc:AlternateContent>
  <xr:revisionPtr revIDLastSave="0" documentId="13_ncr:1_{C72E4502-D4A2-45EC-A754-EB2025D37738}" xr6:coauthVersionLast="47" xr6:coauthVersionMax="47" xr10:uidLastSave="{00000000-0000-0000-0000-000000000000}"/>
  <bookViews>
    <workbookView xWindow="28680" yWindow="45" windowWidth="29040" windowHeight="15840" xr2:uid="{00000000-000D-0000-FFFF-FFFF00000000}"/>
  </bookViews>
  <sheets>
    <sheet name="Table of Contents" sheetId="8" r:id="rId1"/>
    <sheet name="BACCMAJ" sheetId="1" r:id="rId2"/>
    <sheet name="POSTBACC" sheetId="7" r:id="rId3"/>
    <sheet name="MASTMAJ" sheetId="4" r:id="rId4"/>
    <sheet name="INTGDETL" sheetId="9" r:id="rId5"/>
    <sheet name="SPDMAJ" sheetId="6" r:id="rId6"/>
    <sheet name="DPROFMAJ" sheetId="3" r:id="rId7"/>
    <sheet name="DOCTMAJ" sheetId="2" r:id="rId8"/>
    <sheet name="SCERTMAJ" sheetId="5" r:id="rId9"/>
  </sheets>
  <definedNames>
    <definedName name="_xlnm._FilterDatabase" localSheetId="1" hidden="1">BACCMAJ!$A$4:$AQ$209</definedName>
    <definedName name="_xlnm._FilterDatabase" localSheetId="3" hidden="1">MASTMAJ!$A$4:$AQ$184</definedName>
    <definedName name="_xlnm._FilterDatabase" localSheetId="2" hidden="1">POSTBACC!$A$4:$S$28</definedName>
    <definedName name="_xlnm._FilterDatabase" localSheetId="5" hidden="1">SPDMAJ!$A$4:$AN$30</definedName>
    <definedName name="_xlnm.Print_Area" localSheetId="1">BACCMAJ!$A$1:$AY$231</definedName>
    <definedName name="_xlnm.Print_Area" localSheetId="3">MASTMAJ!$A$1:$AY$205</definedName>
    <definedName name="_xlnm.Print_Area" localSheetId="0">'Table of Contents'!$A$1:$B$14</definedName>
    <definedName name="_xlnm.Print_Titles" localSheetId="1">BACCMAJ!$1:$4</definedName>
    <definedName name="_xlnm.Print_Titles" localSheetId="4">INTGDETL!$1:$3</definedName>
    <definedName name="_xlnm.Print_Titles" localSheetId="3">MASTMAJ!$1:$4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85" i="4" l="1"/>
  <c r="AY209" i="1"/>
  <c r="AY204" i="1"/>
  <c r="AO209" i="1"/>
  <c r="AY145" i="1" l="1"/>
  <c r="AY176" i="1" l="1"/>
  <c r="AY64" i="1" l="1"/>
  <c r="AY171" i="1"/>
  <c r="AY95" i="4" l="1"/>
  <c r="AY88" i="4"/>
  <c r="AY77" i="4"/>
  <c r="AY76" i="4"/>
  <c r="AY75" i="4"/>
  <c r="AY65" i="4"/>
  <c r="AC19" i="7"/>
  <c r="AC16" i="7"/>
  <c r="AX206" i="1"/>
  <c r="AY206" i="1"/>
  <c r="AY201" i="1" l="1"/>
  <c r="AY172" i="1"/>
  <c r="AY169" i="4"/>
  <c r="AY15" i="2"/>
  <c r="AY9" i="2"/>
  <c r="AX6" i="3"/>
  <c r="AX11" i="3" s="1"/>
  <c r="AX22" i="6"/>
  <c r="AX14" i="6"/>
  <c r="AX11" i="6"/>
  <c r="AX7" i="6"/>
  <c r="AX5" i="6"/>
  <c r="N73" i="9"/>
  <c r="N69" i="9"/>
  <c r="N59" i="9"/>
  <c r="N16" i="9"/>
  <c r="N11" i="9"/>
  <c r="N5" i="9"/>
  <c r="N4" i="9"/>
  <c r="AY182" i="4"/>
  <c r="AY158" i="4"/>
  <c r="AY157" i="4" s="1"/>
  <c r="AY146" i="4"/>
  <c r="AY141" i="4"/>
  <c r="AY137" i="4"/>
  <c r="AY134" i="4"/>
  <c r="AY125" i="4"/>
  <c r="AY113" i="4"/>
  <c r="AY112" i="4" s="1"/>
  <c r="AY109" i="4"/>
  <c r="AY94" i="4"/>
  <c r="AY78" i="4"/>
  <c r="AY74" i="4"/>
  <c r="AY73" i="4" s="1"/>
  <c r="AY70" i="4"/>
  <c r="AY54" i="4"/>
  <c r="AY49" i="4"/>
  <c r="AY30" i="4"/>
  <c r="AY17" i="4"/>
  <c r="AY6" i="4"/>
  <c r="AY5" i="4" s="1"/>
  <c r="AC29" i="7"/>
  <c r="AC22" i="7"/>
  <c r="AC5" i="7"/>
  <c r="AY189" i="1"/>
  <c r="AY188" i="1" s="1"/>
  <c r="AY181" i="1"/>
  <c r="AY115" i="1"/>
  <c r="AY113" i="1" s="1"/>
  <c r="AY99" i="1"/>
  <c r="AY95" i="1"/>
  <c r="AY86" i="1"/>
  <c r="AY81" i="1"/>
  <c r="AY71" i="1"/>
  <c r="AY63" i="1"/>
  <c r="AY57" i="1"/>
  <c r="AY50" i="1"/>
  <c r="AY44" i="1"/>
  <c r="AY40" i="1"/>
  <c r="AY37" i="1"/>
  <c r="AY26" i="1"/>
  <c r="AY17" i="1"/>
  <c r="AY11" i="1"/>
  <c r="M69" i="9"/>
  <c r="AX113" i="4"/>
  <c r="AY5" i="1" l="1"/>
  <c r="AY169" i="1"/>
  <c r="AY22" i="2"/>
  <c r="AX31" i="6"/>
  <c r="N15" i="9"/>
  <c r="AC31" i="7"/>
  <c r="AP134" i="4" l="1"/>
  <c r="AQ134" i="4"/>
  <c r="AR134" i="4"/>
  <c r="AS134" i="4"/>
  <c r="AT134" i="4"/>
  <c r="AU134" i="4"/>
  <c r="AV134" i="4"/>
  <c r="AW134" i="4"/>
  <c r="AO134" i="4"/>
  <c r="AX135" i="4"/>
  <c r="AX134" i="4" s="1"/>
  <c r="AX97" i="4"/>
  <c r="AX96" i="4"/>
  <c r="AX95" i="4"/>
  <c r="AX65" i="4" l="1"/>
  <c r="AB22" i="7"/>
  <c r="AB19" i="7"/>
  <c r="AX205" i="1"/>
  <c r="AX172" i="1" l="1"/>
  <c r="AX87" i="1"/>
  <c r="AW206" i="1"/>
  <c r="AX204" i="1" l="1"/>
  <c r="AX95" i="1"/>
  <c r="AX50" i="1"/>
  <c r="AX15" i="2"/>
  <c r="AX9" i="2"/>
  <c r="AX22" i="2" s="1"/>
  <c r="AW6" i="3"/>
  <c r="AW11" i="3" s="1"/>
  <c r="AW22" i="6"/>
  <c r="AW14" i="6"/>
  <c r="AW11" i="6" s="1"/>
  <c r="AW7" i="6"/>
  <c r="AW5" i="6"/>
  <c r="M73" i="9"/>
  <c r="M59" i="9"/>
  <c r="M16" i="9"/>
  <c r="M11" i="9"/>
  <c r="M5" i="9"/>
  <c r="AX182" i="4"/>
  <c r="AX169" i="4"/>
  <c r="AX158" i="4"/>
  <c r="AX157" i="4"/>
  <c r="AX146" i="4"/>
  <c r="AX141" i="4"/>
  <c r="AX137" i="4"/>
  <c r="AX125" i="4"/>
  <c r="AX112" i="4" s="1"/>
  <c r="AX109" i="4"/>
  <c r="AX94" i="4"/>
  <c r="AX78" i="4"/>
  <c r="AX74" i="4"/>
  <c r="AX73" i="4" s="1"/>
  <c r="AX70" i="4"/>
  <c r="AX54" i="4"/>
  <c r="AX49" i="4"/>
  <c r="AX30" i="4"/>
  <c r="AX17" i="4"/>
  <c r="AX6" i="4"/>
  <c r="AB16" i="7"/>
  <c r="AB5" i="7" s="1"/>
  <c r="AB29" i="7"/>
  <c r="AX189" i="1"/>
  <c r="AX188" i="1" s="1"/>
  <c r="AX181" i="1"/>
  <c r="AX169" i="1" s="1"/>
  <c r="AX145" i="1"/>
  <c r="AX115" i="1"/>
  <c r="AX113" i="1" s="1"/>
  <c r="AX99" i="1"/>
  <c r="AX86" i="1"/>
  <c r="AX81" i="1"/>
  <c r="AX71" i="1"/>
  <c r="AX63" i="1"/>
  <c r="AX57" i="1"/>
  <c r="AX44" i="1"/>
  <c r="AX40" i="1"/>
  <c r="AX37" i="1"/>
  <c r="AX26" i="1"/>
  <c r="AX17" i="1"/>
  <c r="AX11" i="1"/>
  <c r="AW15" i="2"/>
  <c r="L69" i="9"/>
  <c r="AX5" i="4" l="1"/>
  <c r="AX185" i="4" s="1"/>
  <c r="AB31" i="7"/>
  <c r="AX5" i="1"/>
  <c r="AX209" i="1" s="1"/>
  <c r="M4" i="9"/>
  <c r="M15" i="9"/>
  <c r="AW31" i="6"/>
  <c r="AV7" i="6"/>
  <c r="AV22" i="6"/>
  <c r="AV14" i="6"/>
  <c r="AV11" i="6"/>
  <c r="AV5" i="6"/>
  <c r="L73" i="9"/>
  <c r="L59" i="9"/>
  <c r="L16" i="9"/>
  <c r="L11" i="9"/>
  <c r="L5" i="9"/>
  <c r="AE141" i="4"/>
  <c r="AF141" i="4"/>
  <c r="AG141" i="4"/>
  <c r="AH141" i="4"/>
  <c r="AI141" i="4"/>
  <c r="AJ141" i="4"/>
  <c r="AK141" i="4"/>
  <c r="AL141" i="4"/>
  <c r="AM141" i="4"/>
  <c r="AN141" i="4"/>
  <c r="AO141" i="4"/>
  <c r="AP141" i="4"/>
  <c r="AQ141" i="4"/>
  <c r="AR141" i="4"/>
  <c r="AS141" i="4"/>
  <c r="AT141" i="4"/>
  <c r="AU141" i="4"/>
  <c r="AV141" i="4"/>
  <c r="AW141" i="4"/>
  <c r="AD141" i="4"/>
  <c r="AW49" i="4"/>
  <c r="AW17" i="4"/>
  <c r="AW169" i="4"/>
  <c r="AW158" i="4"/>
  <c r="AW157" i="4" s="1"/>
  <c r="AW146" i="4"/>
  <c r="AW137" i="4"/>
  <c r="AW125" i="4"/>
  <c r="AW113" i="4"/>
  <c r="AW109" i="4"/>
  <c r="AW94" i="4"/>
  <c r="AW78" i="4"/>
  <c r="AW74" i="4"/>
  <c r="AW73" i="4" s="1"/>
  <c r="AW70" i="4"/>
  <c r="AW65" i="4"/>
  <c r="AW54" i="4"/>
  <c r="AW30" i="4"/>
  <c r="AW6" i="4"/>
  <c r="AA16" i="7"/>
  <c r="AA5" i="7" s="1"/>
  <c r="AA29" i="7"/>
  <c r="AA22" i="7"/>
  <c r="AW9" i="2"/>
  <c r="AW22" i="2" s="1"/>
  <c r="AW182" i="4"/>
  <c r="AV6" i="3"/>
  <c r="AV11" i="3" s="1"/>
  <c r="AW205" i="1"/>
  <c r="AW189" i="1"/>
  <c r="AW5" i="4" l="1"/>
  <c r="L15" i="9"/>
  <c r="AW112" i="4"/>
  <c r="AA31" i="7"/>
  <c r="AV31" i="6"/>
  <c r="L4" i="9"/>
  <c r="AW95" i="1"/>
  <c r="AW50" i="1"/>
  <c r="AW26" i="1"/>
  <c r="AW185" i="4" l="1"/>
  <c r="AW204" i="1"/>
  <c r="AW188" i="1"/>
  <c r="AW181" i="1"/>
  <c r="AW172" i="1"/>
  <c r="AW145" i="1"/>
  <c r="AW115" i="1"/>
  <c r="AW113" i="1" s="1"/>
  <c r="AW99" i="1"/>
  <c r="AW86" i="1"/>
  <c r="AW81" i="1"/>
  <c r="AW71" i="1"/>
  <c r="AW63" i="1"/>
  <c r="AW57" i="1"/>
  <c r="AW44" i="1"/>
  <c r="AW40" i="1"/>
  <c r="AW37" i="1"/>
  <c r="AW17" i="1"/>
  <c r="AW11" i="1"/>
  <c r="AV205" i="1"/>
  <c r="AW169" i="1" l="1"/>
  <c r="AW5" i="1"/>
  <c r="AW209" i="1" s="1"/>
  <c r="K5" i="9"/>
  <c r="AU14" i="6" l="1"/>
  <c r="AU11" i="6" s="1"/>
  <c r="AV137" i="4"/>
  <c r="AV9" i="2"/>
  <c r="AV15" i="2"/>
  <c r="AU6" i="3"/>
  <c r="AV115" i="1"/>
  <c r="AV182" i="4"/>
  <c r="AV169" i="4"/>
  <c r="AV158" i="4"/>
  <c r="AV157" i="4" s="1"/>
  <c r="AV146" i="4"/>
  <c r="AV125" i="4"/>
  <c r="AV113" i="4"/>
  <c r="AV109" i="4"/>
  <c r="AV94" i="4"/>
  <c r="AV78" i="4"/>
  <c r="AV74" i="4"/>
  <c r="AV70" i="4"/>
  <c r="AV65" i="4"/>
  <c r="AV54" i="4"/>
  <c r="AV49" i="4"/>
  <c r="AV30" i="4"/>
  <c r="AV17" i="4"/>
  <c r="AV6" i="4"/>
  <c r="Z22" i="7"/>
  <c r="Z29" i="7"/>
  <c r="K11" i="9"/>
  <c r="K4" i="9" s="1"/>
  <c r="K16" i="9"/>
  <c r="K73" i="9"/>
  <c r="K69" i="9"/>
  <c r="K59" i="9"/>
  <c r="AV112" i="4" l="1"/>
  <c r="AV73" i="4"/>
  <c r="AV5" i="4"/>
  <c r="Z5" i="7"/>
  <c r="Z31" i="7" s="1"/>
  <c r="AV204" i="1"/>
  <c r="AV189" i="1"/>
  <c r="AV188" i="1" s="1"/>
  <c r="AU188" i="1"/>
  <c r="AU181" i="1"/>
  <c r="AV181" i="1"/>
  <c r="AT181" i="1"/>
  <c r="AV172" i="1"/>
  <c r="AV145" i="1"/>
  <c r="AV113" i="1"/>
  <c r="AV99" i="1"/>
  <c r="AV95" i="1"/>
  <c r="AV86" i="1"/>
  <c r="AV81" i="1"/>
  <c r="AV71" i="1"/>
  <c r="AV63" i="1"/>
  <c r="AV57" i="1"/>
  <c r="AV50" i="1"/>
  <c r="AV44" i="1"/>
  <c r="AV40" i="1"/>
  <c r="AV37" i="1"/>
  <c r="AV26" i="1"/>
  <c r="AV17" i="1"/>
  <c r="AV11" i="1"/>
  <c r="AU22" i="6"/>
  <c r="AU7" i="6"/>
  <c r="AU11" i="3"/>
  <c r="AV22" i="2"/>
  <c r="AV5" i="1" l="1"/>
  <c r="AV169" i="1"/>
  <c r="AU31" i="6"/>
  <c r="AV185" i="4"/>
  <c r="AU70" i="4"/>
  <c r="AU6" i="4"/>
  <c r="AU54" i="4"/>
  <c r="AU49" i="4"/>
  <c r="AU30" i="4"/>
  <c r="AV209" i="1" l="1"/>
  <c r="AU5" i="4"/>
  <c r="AU73" i="4"/>
  <c r="AU113" i="4"/>
  <c r="AU146" i="4"/>
  <c r="AU158" i="4"/>
  <c r="AU157" i="4" s="1"/>
  <c r="AU169" i="4"/>
  <c r="AU9" i="2"/>
  <c r="AU15" i="2"/>
  <c r="AT11" i="6"/>
  <c r="AT7" i="6"/>
  <c r="AT6" i="3"/>
  <c r="AT11" i="3" s="1"/>
  <c r="AU145" i="1"/>
  <c r="AU26" i="1"/>
  <c r="AU205" i="1"/>
  <c r="AU204" i="1" s="1"/>
  <c r="AU172" i="1"/>
  <c r="AU169" i="1" s="1"/>
  <c r="AU115" i="1"/>
  <c r="AU113" i="1" s="1"/>
  <c r="AU95" i="1"/>
  <c r="AU99" i="1"/>
  <c r="AU86" i="1"/>
  <c r="AU81" i="1"/>
  <c r="AU71" i="1"/>
  <c r="AU63" i="1"/>
  <c r="AU57" i="1"/>
  <c r="AU50" i="1"/>
  <c r="AU44" i="1"/>
  <c r="AU40" i="1"/>
  <c r="AU37" i="1"/>
  <c r="AU17" i="1"/>
  <c r="AU11" i="1"/>
  <c r="AU112" i="4" l="1"/>
  <c r="AU22" i="2"/>
  <c r="AT31" i="6"/>
  <c r="AU5" i="1"/>
  <c r="AU209" i="1" s="1"/>
  <c r="AU185" i="4"/>
  <c r="AT11" i="1" l="1"/>
  <c r="AS11" i="3" l="1"/>
  <c r="AT22" i="2" l="1"/>
  <c r="AS31" i="6"/>
  <c r="AT185" i="4" l="1"/>
  <c r="AT205" i="1"/>
  <c r="AT57" i="1" l="1"/>
  <c r="AT50" i="1"/>
  <c r="AT44" i="1"/>
  <c r="AT40" i="1"/>
  <c r="AT37" i="1"/>
  <c r="AT26" i="1"/>
  <c r="AT17" i="1"/>
  <c r="AT204" i="1"/>
  <c r="AT113" i="1"/>
  <c r="AT5" i="1" l="1"/>
  <c r="AT209" i="1" s="1"/>
  <c r="AS205" i="1" l="1"/>
  <c r="AS204" i="1" s="1"/>
  <c r="AS113" i="1"/>
  <c r="AS146" i="1"/>
  <c r="AS5" i="1"/>
  <c r="AS185" i="4"/>
  <c r="AR31" i="6"/>
  <c r="W31" i="7"/>
  <c r="AS22" i="2"/>
  <c r="AS209" i="1" l="1"/>
  <c r="AR185" i="4"/>
  <c r="AQ185" i="4"/>
  <c r="AP209" i="1"/>
  <c r="AQ209" i="1"/>
  <c r="AR113" i="1"/>
  <c r="AR5" i="1"/>
  <c r="AQ31" i="6"/>
  <c r="AR22" i="2"/>
  <c r="AR205" i="1"/>
  <c r="AR165" i="1"/>
  <c r="AR152" i="1"/>
  <c r="AR146" i="1"/>
  <c r="AR209" i="1" l="1"/>
  <c r="AP22" i="2"/>
  <c r="AO31" i="6"/>
  <c r="AP185" i="4"/>
  <c r="AQ22" i="2" l="1"/>
  <c r="AP31" i="6"/>
  <c r="R31" i="7" l="1"/>
  <c r="S31" i="7"/>
  <c r="Q31" i="7"/>
  <c r="R186" i="4" l="1"/>
  <c r="S186" i="4"/>
  <c r="T186" i="4"/>
  <c r="Q186" i="4"/>
  <c r="H186" i="4"/>
  <c r="I186" i="4"/>
  <c r="J186" i="4"/>
  <c r="K186" i="4"/>
  <c r="L186" i="4"/>
  <c r="M186" i="4"/>
  <c r="N186" i="4"/>
  <c r="O186" i="4"/>
  <c r="P186" i="4"/>
  <c r="U186" i="4"/>
  <c r="AN22" i="2" l="1"/>
  <c r="AM11" i="3" l="1"/>
  <c r="AF11" i="3" l="1"/>
  <c r="AG11" i="3"/>
  <c r="AH11" i="3"/>
  <c r="AI11" i="3"/>
  <c r="AJ11" i="3"/>
  <c r="AK11" i="3"/>
  <c r="AL11" i="3"/>
  <c r="AE11" i="3"/>
  <c r="AM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Feigl, James</author>
  </authors>
  <commentList>
    <comment ref="U189" authorId="0" shapeId="0" xr:uid="{00000000-0006-0000-0100-000001000000}">
      <text>
        <r>
          <rPr>
            <b/>
            <sz val="9"/>
            <color indexed="81"/>
            <rFont val="Tahoma"/>
            <family val="2"/>
          </rPr>
          <t>For the Nursing major overall total for 1994, the number of majors in the Nursing (R.N.) (Off Campus) specialization were not included (making the original total 329 majors).  This error was corrected on 9/19/2014, bringing the total to its actual amount (386 majors total).</t>
        </r>
      </text>
    </comment>
  </commentList>
</comments>
</file>

<file path=xl/sharedStrings.xml><?xml version="1.0" encoding="utf-8"?>
<sst xmlns="http://schemas.openxmlformats.org/spreadsheetml/2006/main" count="2278" uniqueCount="621">
  <si>
    <t>Fall Term</t>
  </si>
  <si>
    <t>1978</t>
  </si>
  <si>
    <t>1979</t>
  </si>
  <si>
    <t>1980</t>
  </si>
  <si>
    <t>1981</t>
  </si>
  <si>
    <t>1982</t>
  </si>
  <si>
    <t>1983</t>
  </si>
  <si>
    <t>1984</t>
  </si>
  <si>
    <t>1985</t>
  </si>
  <si>
    <t>1986</t>
  </si>
  <si>
    <t>1987</t>
  </si>
  <si>
    <t>1988</t>
  </si>
  <si>
    <t>1989</t>
  </si>
  <si>
    <t>1990</t>
  </si>
  <si>
    <t>050102</t>
  </si>
  <si>
    <t>American Studies</t>
  </si>
  <si>
    <t>Mass Communications</t>
  </si>
  <si>
    <t>Television/Radio</t>
  </si>
  <si>
    <t>Journalism</t>
  </si>
  <si>
    <t>Computer Science</t>
  </si>
  <si>
    <t>Special Education</t>
  </si>
  <si>
    <t>Elementary Education</t>
  </si>
  <si>
    <t>Early Childhood Education</t>
  </si>
  <si>
    <t>131303</t>
  </si>
  <si>
    <t>Business Education</t>
  </si>
  <si>
    <t>Health Education</t>
  </si>
  <si>
    <t>131314</t>
  </si>
  <si>
    <t>Physical Education</t>
  </si>
  <si>
    <t>Physical Science Education</t>
  </si>
  <si>
    <t>General Science Education</t>
  </si>
  <si>
    <t>Civil Engineering</t>
  </si>
  <si>
    <t>Electrical Engineering</t>
  </si>
  <si>
    <t>Computer Engineering</t>
  </si>
  <si>
    <t>141301</t>
  </si>
  <si>
    <t>Engineering Science</t>
  </si>
  <si>
    <t>Industrial Engineering</t>
  </si>
  <si>
    <t>Mechanical Engineering</t>
  </si>
  <si>
    <t>150504</t>
  </si>
  <si>
    <t>Environmental Systems Tech.</t>
  </si>
  <si>
    <t>German</t>
  </si>
  <si>
    <t>French</t>
  </si>
  <si>
    <t>Spanish</t>
  </si>
  <si>
    <t>Shaded areas are specializations within a program.</t>
  </si>
  <si>
    <t>English</t>
  </si>
  <si>
    <t>Speech Communication</t>
  </si>
  <si>
    <t>239999</t>
  </si>
  <si>
    <t>Language Arts</t>
  </si>
  <si>
    <t>Liberal Studies</t>
  </si>
  <si>
    <t>Medical Technology</t>
  </si>
  <si>
    <t>Medical Science</t>
  </si>
  <si>
    <t>Genetic Engineering</t>
  </si>
  <si>
    <t>Mathematical Studies</t>
  </si>
  <si>
    <t>Mathematics</t>
  </si>
  <si>
    <t>Statistics</t>
  </si>
  <si>
    <t xml:space="preserve"> </t>
  </si>
  <si>
    <t>310101</t>
  </si>
  <si>
    <t>Recreation</t>
  </si>
  <si>
    <t>380101</t>
  </si>
  <si>
    <t>Philosophy</t>
  </si>
  <si>
    <t>Chemistry</t>
  </si>
  <si>
    <t>400703</t>
  </si>
  <si>
    <t>Earth Science</t>
  </si>
  <si>
    <t>Physics</t>
  </si>
  <si>
    <t>Psychology</t>
  </si>
  <si>
    <t>Social Work</t>
  </si>
  <si>
    <t>Human Services</t>
  </si>
  <si>
    <t>450101</t>
  </si>
  <si>
    <t>Social Studies</t>
  </si>
  <si>
    <t>Anthropology</t>
  </si>
  <si>
    <t>Economics</t>
  </si>
  <si>
    <t>Geography</t>
  </si>
  <si>
    <t>History</t>
  </si>
  <si>
    <t>451001</t>
  </si>
  <si>
    <t>Govt/Political Science</t>
  </si>
  <si>
    <t>Sociology</t>
  </si>
  <si>
    <t>Theater</t>
  </si>
  <si>
    <t>Dance</t>
  </si>
  <si>
    <t>Design Technical</t>
  </si>
  <si>
    <t>Musical Theater</t>
  </si>
  <si>
    <t>Performance</t>
  </si>
  <si>
    <t>Art</t>
  </si>
  <si>
    <t xml:space="preserve">Art Education </t>
  </si>
  <si>
    <t>Studio</t>
  </si>
  <si>
    <t>Music</t>
  </si>
  <si>
    <t>Music Education</t>
  </si>
  <si>
    <t>Jazz Performance</t>
  </si>
  <si>
    <t>Music Performance</t>
  </si>
  <si>
    <t>Music Merchandising</t>
  </si>
  <si>
    <t>Speech Pathology &amp; Audiology</t>
  </si>
  <si>
    <t>Nursing</t>
  </si>
  <si>
    <t>Business Administration</t>
  </si>
  <si>
    <t>Accounting, General</t>
  </si>
  <si>
    <t>Accounting, Professional</t>
  </si>
  <si>
    <t>Finance</t>
  </si>
  <si>
    <t>Administrative Svcs</t>
  </si>
  <si>
    <t>Management</t>
  </si>
  <si>
    <t>Manpower &amp; Ind. Rel.**</t>
  </si>
  <si>
    <t>Production &amp; Ops. Mgt.</t>
  </si>
  <si>
    <t>Marketing</t>
  </si>
  <si>
    <t>Personnel Administration**</t>
  </si>
  <si>
    <t>Business Data Processing</t>
  </si>
  <si>
    <t>Office Info Systems</t>
  </si>
  <si>
    <t>Business Teacher Educ</t>
  </si>
  <si>
    <t>Entrepreneurship</t>
  </si>
  <si>
    <t>International Business</t>
  </si>
  <si>
    <t>Human Resources Mgt</t>
  </si>
  <si>
    <t>Accountancy</t>
  </si>
  <si>
    <t>521201</t>
  </si>
  <si>
    <t>Management Information Systems</t>
  </si>
  <si>
    <t>** Fall 1993, 2 specializations in Business Administration combined to form a new specialization Business Administration/Human Resources Management.</t>
  </si>
  <si>
    <t>Instructional Process</t>
  </si>
  <si>
    <t>51.0401</t>
  </si>
  <si>
    <t>Dentistry</t>
  </si>
  <si>
    <t>030102</t>
  </si>
  <si>
    <t>Environmental Studies</t>
  </si>
  <si>
    <t>General</t>
  </si>
  <si>
    <t>Science</t>
  </si>
  <si>
    <t>040301</t>
  </si>
  <si>
    <t>City &amp; Regional Planning</t>
  </si>
  <si>
    <t>Computing &amp; Info Systems</t>
  </si>
  <si>
    <t>130501</t>
  </si>
  <si>
    <t>Instructional Technology</t>
  </si>
  <si>
    <t>131101</t>
  </si>
  <si>
    <t>Counselor Education</t>
  </si>
  <si>
    <t xml:space="preserve">  [Cost Recovery]</t>
  </si>
  <si>
    <t>[27]</t>
  </si>
  <si>
    <t>[20]</t>
  </si>
  <si>
    <t>[5]</t>
  </si>
  <si>
    <t>Certificate</t>
  </si>
  <si>
    <t>Non-Certificate</t>
  </si>
  <si>
    <t>Community Counseling</t>
  </si>
  <si>
    <t>School Counseling</t>
  </si>
  <si>
    <t>Secondary Education</t>
  </si>
  <si>
    <t>Jr College Teaching</t>
  </si>
  <si>
    <t>Linguistics</t>
  </si>
  <si>
    <t>Teaching of Writing</t>
  </si>
  <si>
    <t>Speech Pathology</t>
  </si>
  <si>
    <t>Biological Sciences</t>
  </si>
  <si>
    <t>Behavioral Science</t>
  </si>
  <si>
    <t>General-Academic</t>
  </si>
  <si>
    <t>Community-School</t>
  </si>
  <si>
    <t>Public Administration</t>
  </si>
  <si>
    <t>440501</t>
  </si>
  <si>
    <t>Policy Analysis</t>
  </si>
  <si>
    <t>Art Therapy</t>
  </si>
  <si>
    <t>General (Cost Rec)</t>
  </si>
  <si>
    <t>General (Ext)</t>
  </si>
  <si>
    <t>Hlth Care Mgt (On-Camp)</t>
  </si>
  <si>
    <t>Hlth Care Mgt (Cost Rec)</t>
  </si>
  <si>
    <t>Mgmt Info Sys (Cost REc)</t>
  </si>
  <si>
    <t>Mgmt Info Sys (Ext)</t>
  </si>
  <si>
    <t>Mgmt Info Sys (Cost Rec)</t>
  </si>
  <si>
    <t>Marketing Research</t>
  </si>
  <si>
    <t>Unclassified</t>
  </si>
  <si>
    <t xml:space="preserve">Advanced Education in </t>
  </si>
  <si>
    <t>School Psychology</t>
  </si>
  <si>
    <t>Economics &amp; Finance</t>
  </si>
  <si>
    <t xml:space="preserve">Educational Administration </t>
  </si>
  <si>
    <t>SOUTHERN ILLINOIS UNIVERSITY EDWARDSVILLE</t>
  </si>
  <si>
    <t>Educational Administration</t>
  </si>
  <si>
    <t>Environmental Sciences</t>
  </si>
  <si>
    <t>Art Therapy Counseling</t>
  </si>
  <si>
    <t>Kinesiology</t>
  </si>
  <si>
    <t>Nursing (Springfield)</t>
  </si>
  <si>
    <t>Manufacturing Engineering</t>
  </si>
  <si>
    <t>Pedagogy/Administration</t>
  </si>
  <si>
    <t>Exercise Physiology</t>
  </si>
  <si>
    <t>309999A</t>
  </si>
  <si>
    <t>Speech Language Pathology</t>
  </si>
  <si>
    <t>Teacher Certification</t>
  </si>
  <si>
    <t>13.0401</t>
  </si>
  <si>
    <t>13.1101</t>
  </si>
  <si>
    <t>13.1205</t>
  </si>
  <si>
    <t>Electronic Business (Ext)</t>
  </si>
  <si>
    <t>Electronic Business (On-Campus)</t>
  </si>
  <si>
    <t>Computer Mgmt &amp; Info Systems</t>
  </si>
  <si>
    <t>51.2001</t>
  </si>
  <si>
    <t>Pharmacy</t>
  </si>
  <si>
    <t>510502</t>
  </si>
  <si>
    <t>Media Literacy</t>
  </si>
  <si>
    <t>Corporate &amp; Organizational Comm</t>
  </si>
  <si>
    <t>Museum Studies</t>
  </si>
  <si>
    <t>Construction Management</t>
  </si>
  <si>
    <t>Instructional Design &amp; Learning Technologies</t>
  </si>
  <si>
    <t>Master of Arts in Teaching</t>
  </si>
  <si>
    <t>Literacy Education</t>
  </si>
  <si>
    <t>ACS Certified Chemistry</t>
  </si>
  <si>
    <t>ACS Certified Biochemistry</t>
  </si>
  <si>
    <t>Biotechnology Management</t>
  </si>
  <si>
    <t>Biochemistry</t>
  </si>
  <si>
    <t>Physical Educ Teacher Education</t>
  </si>
  <si>
    <t>Vocal Pedagogy</t>
  </si>
  <si>
    <t>Web Based Learning</t>
  </si>
  <si>
    <t>Piano Pedagogy</t>
  </si>
  <si>
    <t>13.1315</t>
  </si>
  <si>
    <t>Literacy Educ/Literacy Specialist</t>
  </si>
  <si>
    <t>Music Business</t>
  </si>
  <si>
    <t>13.1001</t>
  </si>
  <si>
    <t>School Social Work</t>
  </si>
  <si>
    <t>Integrative Biology</t>
  </si>
  <si>
    <t>Employment Relations</t>
  </si>
  <si>
    <t>42.2805</t>
  </si>
  <si>
    <t>51.3802</t>
  </si>
  <si>
    <t>51.3804</t>
  </si>
  <si>
    <t>51.3805</t>
  </si>
  <si>
    <t>51.3810</t>
  </si>
  <si>
    <t>51.3811</t>
  </si>
  <si>
    <t>51.3812</t>
  </si>
  <si>
    <t>Educational Leadership</t>
  </si>
  <si>
    <t>131316</t>
  </si>
  <si>
    <t>TOTALS</t>
  </si>
  <si>
    <t>Engineering</t>
  </si>
  <si>
    <t>Doctor of Nursing Practice (DNP)</t>
  </si>
  <si>
    <t>Cooperative Doctoral Programs</t>
  </si>
  <si>
    <t>CIP Code</t>
  </si>
  <si>
    <t>Liberal Theater Studies</t>
  </si>
  <si>
    <t>Political Science</t>
  </si>
  <si>
    <t>* CIP code updated to reflect CIP 2000 change</t>
  </si>
  <si>
    <t>Actuarial Science</t>
  </si>
  <si>
    <t>Music History/Literature</t>
  </si>
  <si>
    <t>Listing of Spreadsheets in this Workbook</t>
  </si>
  <si>
    <t>POSTBACC</t>
  </si>
  <si>
    <t>MASTMAJ</t>
  </si>
  <si>
    <t>SPDMAJ</t>
  </si>
  <si>
    <t>DOCTMAJ</t>
  </si>
  <si>
    <t>DPROFMAJ</t>
  </si>
  <si>
    <t>SCERTMAJ</t>
  </si>
  <si>
    <t>BACCMAJ</t>
  </si>
  <si>
    <t>Headcount by Major - Specialty Certificate Level</t>
  </si>
  <si>
    <t>Exercise Science</t>
  </si>
  <si>
    <t>Forensic Chemistry</t>
  </si>
  <si>
    <t>History/Lit/Criticism</t>
  </si>
  <si>
    <t>Music Theory and Composition</t>
  </si>
  <si>
    <t>Healthcare Informatics</t>
  </si>
  <si>
    <t>Teaching English as a Second Language</t>
  </si>
  <si>
    <t>Source:  Banner/SIS Fall Census data</t>
  </si>
  <si>
    <t>Source: Banner/SIS Fall Census data</t>
  </si>
  <si>
    <t>Source:  Banner/SIS Fall Census data, School of Dental Medicine</t>
  </si>
  <si>
    <t>Advanced Education in General Dentistry*</t>
  </si>
  <si>
    <t xml:space="preserve">  General Dentistry *  **</t>
  </si>
  <si>
    <t>** The Post-First Professional Certificate level was changed to Post-Master's level in 2010, statistics for 2010 and beyond are displayed on the SPDMAJ tab</t>
  </si>
  <si>
    <t>*The Certificate level for this program changed from Post-First Professional to Post-Master's in 2010, statistics prior to 2010 are displayed on the SCERTMAJ tab</t>
  </si>
  <si>
    <t>College of Arts and Sciences</t>
  </si>
  <si>
    <t>Art and Design</t>
  </si>
  <si>
    <t>Economics and Finance</t>
  </si>
  <si>
    <t>English Language and Literature</t>
  </si>
  <si>
    <t>Historical Studies</t>
  </si>
  <si>
    <t>Foreign Language and Literature</t>
  </si>
  <si>
    <t>Mathematics and Statistics</t>
  </si>
  <si>
    <t>Sociology and Criminal Justice Studies</t>
  </si>
  <si>
    <t>Theater and Dance</t>
  </si>
  <si>
    <t>School of Business</t>
  </si>
  <si>
    <t>Accounting</t>
  </si>
  <si>
    <t>School of Education, Health, and Human Behavior</t>
  </si>
  <si>
    <t>Kinesiology and Health Education</t>
  </si>
  <si>
    <t>Teacher Cert (K-12)</t>
  </si>
  <si>
    <t>Teacher Cert (Secondary)</t>
  </si>
  <si>
    <t>School of Engineering</t>
  </si>
  <si>
    <t>Construction</t>
  </si>
  <si>
    <t>Electrical and Computer Engineering</t>
  </si>
  <si>
    <t>Engineering and Technology</t>
  </si>
  <si>
    <t>Mechanical/Industrial Engineering</t>
  </si>
  <si>
    <t>School of Nursing</t>
  </si>
  <si>
    <t>Discontinued Units</t>
  </si>
  <si>
    <t>School of Humanities</t>
  </si>
  <si>
    <t>No Unit on Record</t>
  </si>
  <si>
    <t>(500301) Dance</t>
  </si>
  <si>
    <t>Applied Communication Studies</t>
  </si>
  <si>
    <t>Secondary English Language Arts</t>
  </si>
  <si>
    <t>Pure Mathematics</t>
  </si>
  <si>
    <t>Land Surveying</t>
  </si>
  <si>
    <t>Graduate School</t>
  </si>
  <si>
    <t>Unclassified Graduate Students</t>
  </si>
  <si>
    <t>Public Administration and Policy Analysis</t>
  </si>
  <si>
    <t>Management and Marketing</t>
  </si>
  <si>
    <t>Curriculum and Instruction</t>
  </si>
  <si>
    <t>Environmental Engineering/Water Resources</t>
  </si>
  <si>
    <t>Geotechnical Engineering</t>
  </si>
  <si>
    <t>Structural Engineering</t>
  </si>
  <si>
    <t>Transportation Engineering</t>
  </si>
  <si>
    <t>Computational and Applied Mathematics</t>
  </si>
  <si>
    <t>Postsecondary Mathematics Education</t>
  </si>
  <si>
    <t>Statistics &amp; Operations Research</t>
  </si>
  <si>
    <t>Taxation</t>
  </si>
  <si>
    <t>Curriculum &amp; Instruction***</t>
  </si>
  <si>
    <t>*** Changed from Elementary Education to Curriculum and Instruction in FY 2009; Moved Secondary Education into Curriculum and Instruction in FY 2013.</t>
  </si>
  <si>
    <t>School of Dental Medicine</t>
  </si>
  <si>
    <t>SIU Carbondale</t>
  </si>
  <si>
    <t>Community Health Nursing (513810**)</t>
  </si>
  <si>
    <t>Family Nurse Practitioner (513805**)</t>
  </si>
  <si>
    <t>Health Care &amp; Nursing Admin (513802**)</t>
  </si>
  <si>
    <t>Medical-Surgical Nursing (513812**)</t>
  </si>
  <si>
    <t>Nurse Anesthesia (513804**)</t>
  </si>
  <si>
    <t>Nurse Educator (513817**)</t>
  </si>
  <si>
    <t>Psychiatric-Mental Health (513810**)</t>
  </si>
  <si>
    <t>Public Health Nurse (513811**)</t>
  </si>
  <si>
    <t xml:space="preserve">      Business Admin/Manpower &amp; Industrial Relations and Business Admin/Personnel Administration are the two specializations that are no longer being used.</t>
  </si>
  <si>
    <t>Undeclared</t>
  </si>
  <si>
    <t>Visiting</t>
  </si>
  <si>
    <t>† CIP Code changed from 000000 as of Fall 2014.</t>
  </si>
  <si>
    <t>Degree-Seeking</t>
  </si>
  <si>
    <t>† The Economics program is administered by the Economics and Finance Department in the School of Business, while the degree is awarded by the College of Arts and Sciences.</t>
  </si>
  <si>
    <t>Health Communication</t>
  </si>
  <si>
    <t>Interpersonal Communication</t>
  </si>
  <si>
    <t>Organizational Communication</t>
  </si>
  <si>
    <r>
      <t>Economics</t>
    </r>
    <r>
      <rPr>
        <sz val="10"/>
        <rFont val="Calibri"/>
        <family val="2"/>
      </rPr>
      <t xml:space="preserve"> †</t>
    </r>
  </si>
  <si>
    <t>School of Ed, Health, and Human Behavior</t>
  </si>
  <si>
    <t>Public Admin and Policy Analysis</t>
  </si>
  <si>
    <t>no specialization</t>
  </si>
  <si>
    <t>Nursing (Off-Campus)</t>
  </si>
  <si>
    <t>Nursing (R.N.) (Off-Campus)</t>
  </si>
  <si>
    <t>School of Education, Health, and Human Behavior ‡</t>
  </si>
  <si>
    <t>Astronomy</t>
  </si>
  <si>
    <t>Biomedical Physics</t>
  </si>
  <si>
    <t>Photonics and Laser Physics</t>
  </si>
  <si>
    <t>Nutrition</t>
  </si>
  <si>
    <t>30.0000</t>
  </si>
  <si>
    <t>Integrative Studies</t>
  </si>
  <si>
    <t>Applied Mathematics</t>
  </si>
  <si>
    <t>Middle Level Education</t>
  </si>
  <si>
    <t>Women Studies</t>
  </si>
  <si>
    <t>Business Analytics</t>
  </si>
  <si>
    <t>Nurse Anesthesia</t>
  </si>
  <si>
    <t>Family Nurse Practitioner</t>
  </si>
  <si>
    <t>Mathematical Sciences</t>
  </si>
  <si>
    <t>Public Relations</t>
  </si>
  <si>
    <t>Literature ††</t>
  </si>
  <si>
    <t>Creative Writing</t>
  </si>
  <si>
    <t>Project Management</t>
  </si>
  <si>
    <t>Exercise and Sport Psychology ††</t>
  </si>
  <si>
    <t>Physical Ed &amp; Coaching Pedagogy ††</t>
  </si>
  <si>
    <t>Clinical Psychology ††</t>
  </si>
  <si>
    <t xml:space="preserve">                 to Physical Education and Coaching Pedagogy as of FY 2015.</t>
  </si>
  <si>
    <t>Physical Ed &amp; Sport Pedagogy ††</t>
  </si>
  <si>
    <t>Sport and Exercise Behavior ††</t>
  </si>
  <si>
    <t>Clinical-Adult ††</t>
  </si>
  <si>
    <r>
      <t xml:space="preserve">Earth and Space Science Education </t>
    </r>
    <r>
      <rPr>
        <sz val="10"/>
        <rFont val="Calibri"/>
        <family val="2"/>
      </rPr>
      <t>††</t>
    </r>
  </si>
  <si>
    <t>Exercise and Wellness</t>
  </si>
  <si>
    <t>Business Economics and Finance</t>
  </si>
  <si>
    <t>Computer Mgmt and Info Systems</t>
  </si>
  <si>
    <t>‡ In Spring 2014, the School of Education changed its name to the School of Education, Health, and Human Behavior.</t>
  </si>
  <si>
    <t>Speech Language Pathology and Audiology</t>
  </si>
  <si>
    <t>School of Education</t>
  </si>
  <si>
    <t>Genetics and Cellular Biology</t>
  </si>
  <si>
    <t>* CIP code changed in 2000</t>
  </si>
  <si>
    <t>†† Earth and Space Science Education was previously administered by Curriculum and Instruction and the College of Arts and Sciences, then moved to Physics in Fall 2009.</t>
  </si>
  <si>
    <t>* CIP code changed in 2010</t>
  </si>
  <si>
    <t>Business Administration (M.B.A.)</t>
  </si>
  <si>
    <t>Art  (M.F.A.)</t>
  </si>
  <si>
    <t>Diversity and Social Justice</t>
  </si>
  <si>
    <t>International Studies</t>
  </si>
  <si>
    <t>Environmental Health</t>
  </si>
  <si>
    <t>Environmental Toxicology</t>
  </si>
  <si>
    <t>Environmental Management</t>
  </si>
  <si>
    <t>Public Health</t>
  </si>
  <si>
    <t>Teaching and Learning‡</t>
  </si>
  <si>
    <t>Kinesiology and Health Education‡</t>
  </si>
  <si>
    <t>Curriculum and Instruction‡</t>
  </si>
  <si>
    <t>Applied Health‡</t>
  </si>
  <si>
    <t>Teaching and Learning‡‡‡</t>
  </si>
  <si>
    <t>Special Ed and Comm Disorders‡‡‡</t>
  </si>
  <si>
    <t>Kinesiology and Health Education‡‡‡</t>
  </si>
  <si>
    <t>Applied Health‡‡‡</t>
  </si>
  <si>
    <t>School of Pharmacy</t>
  </si>
  <si>
    <t>Pharmaceutical Sciences</t>
  </si>
  <si>
    <t>‡ ‡ ‡ The departments of Kinesiology and Health Education, Curriculum and Instruction, and Special Education and Communication Disorders were restructured in FY 2016.</t>
  </si>
  <si>
    <t>As of Fall 2016, the new department names and structure are reflected in this report: Applied Health (previously Kinesiology and Health Education and Speech Pathology and Audiology)</t>
  </si>
  <si>
    <t>Literature</t>
  </si>
  <si>
    <t>American and English Literature</t>
  </si>
  <si>
    <t>Sport and Exercise Behavior</t>
  </si>
  <si>
    <t>Classroom Technologies</t>
  </si>
  <si>
    <t>School/Responsible unit</t>
  </si>
  <si>
    <t>Program (Major)</t>
  </si>
  <si>
    <t>Specialization</t>
  </si>
  <si>
    <t>Delinquency Study and Youth Dev Ctr</t>
  </si>
  <si>
    <t>and Teaching and Learning (previously Curriculum and Instruction, and Special Education). Majors discontinued prior to these departmental reorganizations remain listed under their historic department titles.</t>
  </si>
  <si>
    <t>Headcount by School, Department and Major - Baccalaureate Level</t>
  </si>
  <si>
    <t>Headcount by School, Department and Major - Post-Baccalaureate Certificate Level</t>
  </si>
  <si>
    <t>Headcount by School, Department and Major - Master's Level</t>
  </si>
  <si>
    <t>Environmental Science Management (PSM)</t>
  </si>
  <si>
    <t>** 2010 CIP Code change</t>
  </si>
  <si>
    <t>* 2000 CIP Code change</t>
  </si>
  <si>
    <t>‡ The departments of Kinesiology and Health Education, Curriculum and Instruction, and Special Education and Communication Disorders were restructured in FY 2016.</t>
  </si>
  <si>
    <t>Headcount by Major - Doctor's Degree Professional Practice (formerly First Professional)</t>
  </si>
  <si>
    <t>Headcount by Major - Post First Professional Certificate Level</t>
  </si>
  <si>
    <t>Headcount by School, Department and Major - Doctor's Degree - Research/Scholarship and Other</t>
  </si>
  <si>
    <t>Educational Leadership (Ed.D.)</t>
  </si>
  <si>
    <t>Southern Illinois University Edwardsville</t>
  </si>
  <si>
    <t>Headcount Tables by Degree Level, School, Department and Major</t>
  </si>
  <si>
    <t>Headcount by School, Department and Major - Doctor's Degree - Research/Scholarship and Other Levels</t>
  </si>
  <si>
    <t>Headcount by School, Department and Major - Specialist/Post Master's Certificate Level</t>
  </si>
  <si>
    <t>Headcount by School, Department and Major - Specialist/Post-Master's Certificate Level</t>
  </si>
  <si>
    <t>Headcount by Major - Doctor's Degree - Professional Practice Level (formerly First Professional)</t>
  </si>
  <si>
    <t>As of Fall 2016, the new department names and structure are reflected in this report: Applied Health (previously Kinesiology and Health Education, and Speech Pathology and Audiology)</t>
  </si>
  <si>
    <t>‡ ‡ The Computer Management and Information Systems program was reclassified under CIP code 11.0101 (from 52.1201) in FY 2016.</t>
  </si>
  <si>
    <t>††† The Computer Management and Information Systems program was reclassified under CIP code 11.0101 (from 52.1201) in FY 2016.</t>
  </si>
  <si>
    <t>Applied Historical Methods</t>
  </si>
  <si>
    <t>Pharmacy Education</t>
  </si>
  <si>
    <t>Pharmacy Pediatrics</t>
  </si>
  <si>
    <t>†† Specialization name changes: Clinical Adult Psychology to Clinical Psychology, American and English Literature to Literature, Sport and Exercise Behavior to Exercise and Sport Psychology, and Physical Education and Sport Pedagogy</t>
  </si>
  <si>
    <t>Geography and Biology</t>
  </si>
  <si>
    <t>Cultural Heritage and Resource Management</t>
  </si>
  <si>
    <t>Communication and Marketing</t>
  </si>
  <si>
    <t>Digital Media and Public Relations</t>
  </si>
  <si>
    <t>Environmental Sciences and Communication</t>
  </si>
  <si>
    <t>Organizational Communication and Management</t>
  </si>
  <si>
    <t>Organizational Design Thinking</t>
  </si>
  <si>
    <t>Cultural Education Advocacy</t>
  </si>
  <si>
    <t>Chemical Physics</t>
  </si>
  <si>
    <t>Humanities</t>
  </si>
  <si>
    <t>Sustainability</t>
  </si>
  <si>
    <t>Marketing Communications</t>
  </si>
  <si>
    <t>Media Management</t>
  </si>
  <si>
    <t>Diversity Issues and Global Affairs</t>
  </si>
  <si>
    <t>Engineering Management</t>
  </si>
  <si>
    <t>School of Education, Health and Human Behavior</t>
  </si>
  <si>
    <t>GIS Development and Database Admin</t>
  </si>
  <si>
    <t xml:space="preserve">GIS Development and Database Admin </t>
  </si>
  <si>
    <t>Information Systems and Graphic Design</t>
  </si>
  <si>
    <t>English and Environmental Sciences</t>
  </si>
  <si>
    <t>51.0707</t>
  </si>
  <si>
    <t>Teaching English as a 2nd Language</t>
  </si>
  <si>
    <t>Media Studies</t>
  </si>
  <si>
    <t>Criminal Justice Policy</t>
  </si>
  <si>
    <t>Program/Major</t>
  </si>
  <si>
    <t>Family Nurse Practitioner‡‡‡</t>
  </si>
  <si>
    <t>Health Care and Nursing Administration‡‡‡</t>
  </si>
  <si>
    <t>Nurse Educator‡‡‡</t>
  </si>
  <si>
    <t>‡‡‡ These Nursing programs were elevated from specializations to majors in FY2018.</t>
  </si>
  <si>
    <t>Art and Design (B.F.A.)</t>
  </si>
  <si>
    <t>Advertising and Strategic Media</t>
  </si>
  <si>
    <t>Media Production</t>
  </si>
  <si>
    <t>Criminal Justice Studies</t>
  </si>
  <si>
    <t>Traditional</t>
  </si>
  <si>
    <t>RN to BS</t>
  </si>
  <si>
    <t>Diversity in Organizations</t>
  </si>
  <si>
    <t>Environmental Policy Communication</t>
  </si>
  <si>
    <t>Media-based Organizing</t>
  </si>
  <si>
    <t>Art and Design/Art Therapy</t>
  </si>
  <si>
    <t>Sociological Communications</t>
  </si>
  <si>
    <t>Environmental Science and Geography</t>
  </si>
  <si>
    <t>Law</t>
  </si>
  <si>
    <t>Computer Information Systems</t>
  </si>
  <si>
    <t>Applied Health</t>
  </si>
  <si>
    <t>Environmental Resources and Policy</t>
  </si>
  <si>
    <t>Public Relations and Management</t>
  </si>
  <si>
    <t>Pharmaceutical Fermentation Biochemistry</t>
  </si>
  <si>
    <t>Public Health (MPH)</t>
  </si>
  <si>
    <r>
      <t>Diversity and Equity in Education</t>
    </r>
    <r>
      <rPr>
        <vertAlign val="superscript"/>
        <sz val="10"/>
        <rFont val="Calibri"/>
        <family val="2"/>
      </rPr>
      <t>§</t>
    </r>
  </si>
  <si>
    <t>§ Major Name changed from Learning, Culture, and Society to Diversity and Equity in Education in FY 2018.</t>
  </si>
  <si>
    <t>Endodontics</t>
  </si>
  <si>
    <t>Bioprocess Chemistry</t>
  </si>
  <si>
    <t>Foreign Languages and Literature</t>
  </si>
  <si>
    <t>Mechatronics and Robotics Engineering</t>
  </si>
  <si>
    <t>Mechanical and Mechatronics Engineering</t>
  </si>
  <si>
    <t>Cybersecurity</t>
  </si>
  <si>
    <t>Health Care and Nursing Administration</t>
  </si>
  <si>
    <t>Medical-Surgical Nursing</t>
  </si>
  <si>
    <t>Nurse Educator</t>
  </si>
  <si>
    <t>**CIP Code change in 2020</t>
  </si>
  <si>
    <t>Psychiatric Mental Health Nursing</t>
  </si>
  <si>
    <t>Public Health Nursing</t>
  </si>
  <si>
    <t>Psychiatric Mental Health Nursing Practice</t>
  </si>
  <si>
    <t>Teaching and Learning</t>
  </si>
  <si>
    <t xml:space="preserve">Psychiatric Mental Health </t>
  </si>
  <si>
    <t>Nutrition and Dietetics</t>
  </si>
  <si>
    <t>Sports  Nutrition</t>
  </si>
  <si>
    <t>Clinical Child and School Psychology</t>
  </si>
  <si>
    <t>Industrial-Organizational</t>
  </si>
  <si>
    <t>Healthcare Administrtion</t>
  </si>
  <si>
    <t>Marketing and Public Relations</t>
  </si>
  <si>
    <t>Acute Care</t>
  </si>
  <si>
    <t>51.3203**</t>
  </si>
  <si>
    <t>Integrative Studies**</t>
  </si>
  <si>
    <t>13.0501</t>
  </si>
  <si>
    <t>31.0501</t>
  </si>
  <si>
    <t>51.2301</t>
  </si>
  <si>
    <t>23.0101</t>
  </si>
  <si>
    <t>13.1401</t>
  </si>
  <si>
    <t>30.1401</t>
  </si>
  <si>
    <t>09.0102*</t>
  </si>
  <si>
    <t>50.0912</t>
  </si>
  <si>
    <t>23.1304</t>
  </si>
  <si>
    <t>Interdisciplinary</t>
  </si>
  <si>
    <t>09.0101</t>
  </si>
  <si>
    <t>23.1304**</t>
  </si>
  <si>
    <t>26.1201</t>
  </si>
  <si>
    <t>43.0104</t>
  </si>
  <si>
    <t>23.1302</t>
  </si>
  <si>
    <t>03.0104*</t>
  </si>
  <si>
    <t>03.0199</t>
  </si>
  <si>
    <t>54.0101*</t>
  </si>
  <si>
    <t>09.0102</t>
  </si>
  <si>
    <t>44.0701</t>
  </si>
  <si>
    <t>11.0101††</t>
  </si>
  <si>
    <t>52.1201</t>
  </si>
  <si>
    <t>51.3101</t>
  </si>
  <si>
    <t>51.2299</t>
  </si>
  <si>
    <t>51.0204</t>
  </si>
  <si>
    <t>13.1206</t>
  </si>
  <si>
    <t>13.0406</t>
  </si>
  <si>
    <t>13.9999</t>
  </si>
  <si>
    <t>24.0102†</t>
  </si>
  <si>
    <t>51.2010</t>
  </si>
  <si>
    <t>51.3801**</t>
  </si>
  <si>
    <r>
      <t>51.3203</t>
    </r>
    <r>
      <rPr>
        <vertAlign val="superscript"/>
        <sz val="10"/>
        <rFont val="Calibri"/>
        <family val="2"/>
        <scheme val="minor"/>
      </rPr>
      <t>§§</t>
    </r>
  </si>
  <si>
    <t>14.1901</t>
  </si>
  <si>
    <t>14.3501</t>
  </si>
  <si>
    <t>14.1001</t>
  </si>
  <si>
    <t>11.0701*</t>
  </si>
  <si>
    <t>INTGDETL</t>
  </si>
  <si>
    <t>Detail for Integrative Studies Post-Baccalaureate Certificates and Master's Degrees</t>
  </si>
  <si>
    <t>** Integrative Studies is an interdisciplinary major under the Graduate School. Click on the link to view the College/School and department responsible for the various approved curricula/focus areas for this program.</t>
  </si>
  <si>
    <t>‡‡ Integrative Studies is an interdisciplinary major under the Graduate School. Follow the link to view the College/School and department responsible for the various approved curricula for this program.</t>
  </si>
  <si>
    <t>Ecology/Evolution/Conservation</t>
  </si>
  <si>
    <t>45.1001</t>
  </si>
  <si>
    <t>45.1101</t>
  </si>
  <si>
    <t>Supply Chain Management</t>
  </si>
  <si>
    <t>51.3818</t>
  </si>
  <si>
    <t>Principal Preparation</t>
  </si>
  <si>
    <t>Teacher Leader</t>
  </si>
  <si>
    <t>Educational Administration (Ed.S)</t>
  </si>
  <si>
    <t>Superintendent</t>
  </si>
  <si>
    <t>Political Science and Public Relations</t>
  </si>
  <si>
    <t>Geography and GIS</t>
  </si>
  <si>
    <t>45.0201</t>
  </si>
  <si>
    <t>50.0701</t>
  </si>
  <si>
    <t>50.0702</t>
  </si>
  <si>
    <t>26.0101</t>
  </si>
  <si>
    <t>40.0501</t>
  </si>
  <si>
    <t>03.0104</t>
  </si>
  <si>
    <t>16.0101</t>
  </si>
  <si>
    <t>30.2001</t>
  </si>
  <si>
    <t>24.0101</t>
  </si>
  <si>
    <t>27.0101</t>
  </si>
  <si>
    <t>50.0901</t>
  </si>
  <si>
    <t>38.0101</t>
  </si>
  <si>
    <t>40.0801</t>
  </si>
  <si>
    <t>52.0301</t>
  </si>
  <si>
    <t>13.1303</t>
  </si>
  <si>
    <t xml:space="preserve">11.0101 ‡ ‡ </t>
  </si>
  <si>
    <t>52.0601</t>
  </si>
  <si>
    <t>45.0601</t>
  </si>
  <si>
    <t>31.0505</t>
  </si>
  <si>
    <t>13.1307</t>
  </si>
  <si>
    <t>51.3102</t>
  </si>
  <si>
    <t>51.2207</t>
  </si>
  <si>
    <t>13.1314</t>
  </si>
  <si>
    <t>42.0101</t>
  </si>
  <si>
    <t>13.1316</t>
  </si>
  <si>
    <t>13.1202</t>
  </si>
  <si>
    <t>13.1203</t>
  </si>
  <si>
    <t>14.0801</t>
  </si>
  <si>
    <t>14.0901</t>
  </si>
  <si>
    <t>14.4201</t>
  </si>
  <si>
    <t>44.9999*</t>
  </si>
  <si>
    <t>24.0101†††</t>
  </si>
  <si>
    <t>24.0102†††</t>
  </si>
  <si>
    <t>Industrial and Mechanical Engineering reorganized into two departments: Industrial Engineering and Mechanical and Mechatronics Engineering.</t>
  </si>
  <si>
    <r>
      <rPr>
        <sz val="8"/>
        <color theme="1" tint="0.34998626667073579"/>
        <rFont val="Calibri"/>
        <family val="2"/>
      </rPr>
      <t>§</t>
    </r>
    <r>
      <rPr>
        <sz val="8"/>
        <color theme="1" tint="0.34998626667073579"/>
        <rFont val="Calibri"/>
        <family val="2"/>
        <scheme val="minor"/>
      </rPr>
      <t>FY20 department changes: The department of Sociology and Criminal Justice Studies separated into two departments, and</t>
    </r>
  </si>
  <si>
    <r>
      <t>Criminal Justice Studies</t>
    </r>
    <r>
      <rPr>
        <vertAlign val="superscript"/>
        <sz val="10"/>
        <rFont val="Calibri"/>
        <family val="2"/>
      </rPr>
      <t>§</t>
    </r>
  </si>
  <si>
    <r>
      <t>Sociology</t>
    </r>
    <r>
      <rPr>
        <vertAlign val="superscript"/>
        <sz val="10"/>
        <rFont val="Calibri"/>
        <family val="2"/>
      </rPr>
      <t>§</t>
    </r>
  </si>
  <si>
    <r>
      <t>Industrial Engineering</t>
    </r>
    <r>
      <rPr>
        <vertAlign val="superscript"/>
        <sz val="10"/>
        <rFont val="Calibri"/>
        <family val="2"/>
      </rPr>
      <t>§</t>
    </r>
  </si>
  <si>
    <r>
      <t>Mechanical and Mechatronics Engineering</t>
    </r>
    <r>
      <rPr>
        <vertAlign val="superscript"/>
        <sz val="10"/>
        <rFont val="Calibri"/>
        <family val="2"/>
      </rPr>
      <t>§</t>
    </r>
  </si>
  <si>
    <t>§§The CIP Code for Construction Management was changed in FY20.</t>
  </si>
  <si>
    <t>§§§The CIP code for Theater and Dance was changed in FY21.</t>
  </si>
  <si>
    <r>
      <t>52.2001</t>
    </r>
    <r>
      <rPr>
        <vertAlign val="superscript"/>
        <sz val="10"/>
        <rFont val="Calibri"/>
        <family val="2"/>
        <scheme val="minor"/>
      </rPr>
      <t>§§</t>
    </r>
  </si>
  <si>
    <r>
      <t>50.0512</t>
    </r>
    <r>
      <rPr>
        <vertAlign val="superscript"/>
        <sz val="10"/>
        <rFont val="Calibri"/>
        <family val="2"/>
      </rPr>
      <t>§§§</t>
    </r>
  </si>
  <si>
    <t>Integrative Studies - Approved curricula detail by School and Department</t>
  </si>
  <si>
    <t>Master's Degrees Approved Curricula</t>
  </si>
  <si>
    <t>Post-Baccalaureate Certs. Approved Curricula</t>
  </si>
  <si>
    <t>Integrative Studies‡‡</t>
  </si>
  <si>
    <t>Pharmaceutical Chemistry</t>
  </si>
  <si>
    <t>Pharmacology and Neuroscience</t>
  </si>
  <si>
    <t>Public Admin &amp; Policy Analysis</t>
  </si>
  <si>
    <t>44.0401</t>
  </si>
  <si>
    <t>Professional Leadership Strategies</t>
  </si>
  <si>
    <t>Higher Ed &amp; Student Affairs/Student Personnel Admin</t>
  </si>
  <si>
    <t>Educational Technologies</t>
  </si>
  <si>
    <t>14.4701</t>
  </si>
  <si>
    <t>Orthodontics</t>
  </si>
  <si>
    <t>Data Analytics</t>
  </si>
  <si>
    <t>Surveying and Geomatics</t>
  </si>
  <si>
    <t>14.3801</t>
  </si>
  <si>
    <t>30.7001</t>
  </si>
  <si>
    <t>Data Science</t>
  </si>
  <si>
    <t>Athletic Leadership</t>
  </si>
  <si>
    <t>43.0406</t>
  </si>
  <si>
    <t>Forensic Sciences</t>
  </si>
  <si>
    <t>Higher Education Athletics</t>
  </si>
  <si>
    <t>Applied Comm Studies and Instructional Technology</t>
  </si>
  <si>
    <t>Applied Comm Studies and Marketing</t>
  </si>
  <si>
    <t>Diplomacy and Communication</t>
  </si>
  <si>
    <t xml:space="preserve">    Pre-Collegiate Visiting</t>
  </si>
  <si>
    <t xml:space="preserve">    Collegiate Visiting</t>
  </si>
  <si>
    <t xml:space="preserve">        CIP Codes changed from 000000 as of Fall 2014. Pre-collegiate  visiting and Collegiate Visiting listed separately as of Fall 2023.</t>
  </si>
  <si>
    <t>20-year history through Fall Semester 2024</t>
  </si>
  <si>
    <t>Exploratory in Arts and Sciences</t>
  </si>
  <si>
    <t>Exploratory in Business (Direct Entry)</t>
  </si>
  <si>
    <t>Exploratory in Ed, Health and Human Behavior</t>
  </si>
  <si>
    <t>Exploratory in Engineering</t>
  </si>
  <si>
    <t>Exploratory in Nursing (Pre-Clinical)</t>
  </si>
  <si>
    <t>Exploratory in Pharmacy (Conditional Entry Program)</t>
  </si>
  <si>
    <t>11.0101</t>
  </si>
  <si>
    <t>††† Undeclared changed to Exploratory, degree-seeking in 2024. Unclassified Visiting students are listed separately as of Fall 2014.  They were previously combined under the program title "Undecided."</t>
  </si>
  <si>
    <t>Exploratory in Business (Pre-Business)</t>
  </si>
  <si>
    <t>14.3601</t>
  </si>
  <si>
    <t>11.0701</t>
  </si>
  <si>
    <t>13.1210</t>
  </si>
  <si>
    <t>52.0201</t>
  </si>
  <si>
    <t>54.0101</t>
  </si>
  <si>
    <t>51.3801*</t>
  </si>
  <si>
    <t>23.1304*</t>
  </si>
  <si>
    <t>30.4401**</t>
  </si>
  <si>
    <t>* CIP Code changed in 2010</t>
  </si>
  <si>
    <t>** CIP Code change in 2024</t>
  </si>
  <si>
    <r>
      <t>§§</t>
    </r>
    <r>
      <rPr>
        <vertAlign val="superscript"/>
        <sz val="8"/>
        <color theme="1" tint="0.34998626667073579"/>
        <rFont val="Calibri"/>
        <family val="2"/>
        <scheme val="minor"/>
      </rPr>
      <t xml:space="preserve"> </t>
    </r>
    <r>
      <rPr>
        <sz val="8"/>
        <color theme="1" tint="0.34998626667073579"/>
        <rFont val="Calibri"/>
        <family val="2"/>
        <scheme val="minor"/>
      </rPr>
      <t>2020 CIP Code change</t>
    </r>
  </si>
  <si>
    <t>§§§ CIP Code change 2024</t>
  </si>
  <si>
    <r>
      <t>52.1399</t>
    </r>
    <r>
      <rPr>
        <vertAlign val="superscript"/>
        <sz val="10"/>
        <rFont val="Calibri"/>
        <family val="2"/>
        <scheme val="minor"/>
      </rPr>
      <t>§§§</t>
    </r>
  </si>
  <si>
    <r>
      <t>30.4401</t>
    </r>
    <r>
      <rPr>
        <vertAlign val="superscript"/>
        <sz val="10"/>
        <rFont val="Calibri"/>
        <family val="2"/>
        <scheme val="minor"/>
      </rPr>
      <t>§§§</t>
    </r>
  </si>
  <si>
    <t>Undeclared/Unclassified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</si>
</sst>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7" x14ac:knownFonts="1">
    <font>
      <sz val="12"/>
      <name val="System"/>
    </font>
    <font>
      <sz val="10"/>
      <name val="Calibri"/>
      <family val="2"/>
      <scheme val="minor"/>
    </font>
    <font>
      <i/>
      <sz val="10"/>
      <color theme="5" tint="-0.499984740745262"/>
      <name val="Calibri"/>
      <family val="2"/>
      <scheme val="minor"/>
    </font>
    <font>
      <b/>
      <sz val="10"/>
      <name val="Calibri"/>
      <family val="2"/>
      <scheme val="minor"/>
    </font>
    <font>
      <sz val="10"/>
      <color theme="2" tint="-0.89999084444715716"/>
      <name val="Calibri"/>
      <family val="2"/>
      <scheme val="minor"/>
    </font>
    <font>
      <sz val="8"/>
      <color theme="1" tint="0.34998626667073579"/>
      <name val="Calibri"/>
      <family val="2"/>
      <scheme val="minor"/>
    </font>
    <font>
      <sz val="9"/>
      <name val="Calibri"/>
      <family val="2"/>
      <scheme val="minor"/>
    </font>
    <font>
      <b/>
      <u/>
      <sz val="9"/>
      <name val="Calibri"/>
      <family val="2"/>
      <scheme val="minor"/>
    </font>
    <font>
      <b/>
      <sz val="10"/>
      <color theme="5" tint="-0.499984740745262"/>
      <name val="Cambria"/>
      <family val="1"/>
      <scheme val="major"/>
    </font>
    <font>
      <sz val="9"/>
      <color theme="1" tint="0.34998626667073579"/>
      <name val="Calibri"/>
      <family val="2"/>
      <scheme val="minor"/>
    </font>
    <font>
      <sz val="12"/>
      <name val="System"/>
      <family val="2"/>
    </font>
    <font>
      <sz val="11"/>
      <color indexed="8"/>
      <name val="Calibri"/>
      <family val="2"/>
      <scheme val="minor"/>
    </font>
    <font>
      <b/>
      <sz val="11"/>
      <name val="Calibri"/>
      <family val="2"/>
      <scheme val="minor"/>
    </font>
    <font>
      <b/>
      <i/>
      <sz val="11"/>
      <name val="Calibri"/>
      <family val="2"/>
      <scheme val="minor"/>
    </font>
    <font>
      <b/>
      <sz val="9"/>
      <color indexed="81"/>
      <name val="Tahoma"/>
      <family val="2"/>
    </font>
    <font>
      <b/>
      <sz val="10"/>
      <color rgb="FFFF0000"/>
      <name val="Calibri"/>
      <family val="2"/>
      <scheme val="minor"/>
    </font>
    <font>
      <b/>
      <sz val="11"/>
      <color theme="1" tint="0.249977111117893"/>
      <name val="Cambria"/>
      <family val="1"/>
      <scheme val="major"/>
    </font>
    <font>
      <i/>
      <sz val="10"/>
      <name val="Calibri"/>
      <family val="2"/>
      <scheme val="minor"/>
    </font>
    <font>
      <sz val="11"/>
      <name val="Calibri"/>
      <family val="2"/>
      <scheme val="minor"/>
    </font>
    <font>
      <sz val="10"/>
      <color theme="1" tint="0.34998626667073579"/>
      <name val="Calibri"/>
      <family val="2"/>
      <scheme val="minor"/>
    </font>
    <font>
      <sz val="10"/>
      <name val="Calibri"/>
      <family val="2"/>
    </font>
    <font>
      <sz val="8"/>
      <color theme="1" tint="0.34998626667073579"/>
      <name val="Calibri"/>
      <family val="2"/>
    </font>
    <font>
      <b/>
      <sz val="10"/>
      <color rgb="FFC00000"/>
      <name val="Cambria"/>
      <family val="1"/>
      <scheme val="major"/>
    </font>
    <font>
      <sz val="10"/>
      <color rgb="FFC00000"/>
      <name val="Calibri"/>
      <family val="2"/>
      <scheme val="minor"/>
    </font>
    <font>
      <b/>
      <sz val="11"/>
      <color rgb="FFC00000"/>
      <name val="Cambria"/>
      <family val="1"/>
      <scheme val="major"/>
    </font>
    <font>
      <b/>
      <sz val="10"/>
      <color theme="8" tint="-0.499984740745262"/>
      <name val="Calibri"/>
      <family val="2"/>
      <scheme val="minor"/>
    </font>
    <font>
      <b/>
      <sz val="11"/>
      <color theme="8" tint="-0.499984740745262"/>
      <name val="Cambria"/>
      <family val="1"/>
      <scheme val="major"/>
    </font>
    <font>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u/>
      <sz val="11"/>
      <color theme="8" tint="-0.499984740745262"/>
      <name val="Calibri"/>
      <family val="2"/>
      <scheme val="minor"/>
    </font>
    <font>
      <b/>
      <u/>
      <sz val="10"/>
      <color theme="8" tint="-0.499984740745262"/>
      <name val="Calibri"/>
      <family val="2"/>
      <scheme val="minor"/>
    </font>
    <font>
      <i/>
      <sz val="9"/>
      <name val="Calibri"/>
      <family val="2"/>
      <scheme val="minor"/>
    </font>
    <font>
      <i/>
      <sz val="9"/>
      <color theme="1"/>
      <name val="Calibri"/>
      <family val="2"/>
    </font>
    <font>
      <b/>
      <i/>
      <sz val="9"/>
      <color theme="8" tint="-0.499984740745262"/>
      <name val="Calibri"/>
      <family val="2"/>
      <scheme val="minor"/>
    </font>
    <font>
      <b/>
      <i/>
      <sz val="9"/>
      <color theme="8" tint="-0.499984740745262"/>
      <name val="Calibri"/>
      <family val="2"/>
    </font>
    <font>
      <b/>
      <i/>
      <sz val="10"/>
      <color theme="8" tint="-0.499984740745262"/>
      <name val="Calibri"/>
      <family val="2"/>
      <scheme val="minor"/>
    </font>
    <font>
      <vertAlign val="superscript"/>
      <sz val="10"/>
      <name val="Calibri"/>
      <family val="2"/>
    </font>
    <font>
      <vertAlign val="superscript"/>
      <sz val="8"/>
      <color theme="1" tint="0.34998626667073579"/>
      <name val="Calibri"/>
      <family val="2"/>
      <scheme val="minor"/>
    </font>
    <font>
      <vertAlign val="superscript"/>
      <sz val="10"/>
      <name val="Calibri"/>
      <family val="2"/>
      <scheme val="minor"/>
    </font>
    <font>
      <i/>
      <sz val="11"/>
      <color rgb="FFC00000"/>
      <name val="Calibri"/>
      <family val="2"/>
      <scheme val="minor"/>
    </font>
    <font>
      <u/>
      <sz val="12"/>
      <color theme="10"/>
      <name val="System"/>
    </font>
    <font>
      <sz val="10"/>
      <color theme="10"/>
      <name val="Calibri"/>
      <family val="2"/>
      <scheme val="minor"/>
    </font>
    <font>
      <b/>
      <sz val="11"/>
      <color rgb="FFC00000"/>
      <name val="Calibri"/>
      <family val="2"/>
      <scheme val="minor"/>
    </font>
    <font>
      <sz val="10"/>
      <name val="System"/>
    </font>
    <font>
      <b/>
      <i/>
      <sz val="10"/>
      <name val="Calibri"/>
      <family val="2"/>
      <scheme val="minor"/>
    </font>
    <font>
      <u/>
      <sz val="10"/>
      <color theme="10"/>
      <name val="Calibri"/>
      <family val="2"/>
      <scheme val="minor"/>
    </font>
  </fonts>
  <fills count="10">
    <fill>
      <patternFill patternType="none"/>
    </fill>
    <fill>
      <patternFill patternType="gray125"/>
    </fill>
    <fill>
      <patternFill patternType="gray06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125">
        <bgColor theme="0" tint="-0.14999847407452621"/>
      </patternFill>
    </fill>
    <fill>
      <patternFill patternType="gray125">
        <bgColor theme="0" tint="-4.9989318521683403E-2"/>
      </patternFill>
    </fill>
    <fill>
      <patternFill patternType="solid">
        <fgColor auto="1"/>
        <bgColor auto="1"/>
      </patternFill>
    </fill>
  </fills>
  <borders count="8">
    <border>
      <left/>
      <right/>
      <top/>
      <bottom/>
      <diagonal/>
    </border>
    <border>
      <left/>
      <right/>
      <top style="double">
        <color indexed="64"/>
      </top>
      <bottom/>
      <diagonal/>
    </border>
    <border>
      <left/>
      <right/>
      <top/>
      <bottom style="double">
        <color indexed="64"/>
      </bottom>
      <diagonal/>
    </border>
    <border>
      <left/>
      <right/>
      <top style="thin">
        <color auto="1"/>
      </top>
      <bottom style="thin">
        <color auto="1"/>
      </bottom>
      <diagonal/>
    </border>
    <border>
      <left/>
      <right/>
      <top style="hair">
        <color auto="1"/>
      </top>
      <bottom style="hair">
        <color auto="1"/>
      </bottom>
      <diagonal/>
    </border>
    <border>
      <left/>
      <right/>
      <top/>
      <bottom style="thin">
        <color auto="1"/>
      </bottom>
      <diagonal/>
    </border>
    <border>
      <left/>
      <right/>
      <top/>
      <bottom style="hair">
        <color auto="1"/>
      </bottom>
      <diagonal/>
    </border>
    <border>
      <left/>
      <right/>
      <top style="thin">
        <color indexed="64"/>
      </top>
      <bottom style="hair">
        <color auto="1"/>
      </bottom>
      <diagonal/>
    </border>
  </borders>
  <cellStyleXfs count="4">
    <xf numFmtId="0" fontId="0" fillId="0" borderId="0"/>
    <xf numFmtId="0" fontId="10" fillId="0" borderId="0"/>
    <xf numFmtId="0" fontId="11" fillId="0" borderId="0"/>
    <xf numFmtId="0" fontId="41" fillId="0" borderId="0" applyNumberFormat="0" applyFill="0" applyBorder="0" applyAlignment="0" applyProtection="0"/>
  </cellStyleXfs>
  <cellXfs count="223">
    <xf numFmtId="0" fontId="0" fillId="0" borderId="0" xfId="0"/>
    <xf numFmtId="0" fontId="3" fillId="0" borderId="0" xfId="0" applyFont="1" applyAlignment="1">
      <alignment horizontal="center"/>
    </xf>
    <xf numFmtId="0" fontId="1" fillId="0" borderId="0" xfId="0" applyFont="1" applyProtection="1">
      <protection locked="0"/>
    </xf>
    <xf numFmtId="0" fontId="1" fillId="0" borderId="0" xfId="0" applyFont="1"/>
    <xf numFmtId="0" fontId="1" fillId="0" borderId="0" xfId="0" applyFont="1" applyAlignment="1">
      <alignment horizontal="center"/>
    </xf>
    <xf numFmtId="0" fontId="4" fillId="0" borderId="0" xfId="0" applyFont="1"/>
    <xf numFmtId="0" fontId="1" fillId="0" borderId="0" xfId="0" quotePrefix="1" applyFont="1" applyAlignment="1" applyProtection="1">
      <alignment horizontal="left"/>
      <protection locked="0"/>
    </xf>
    <xf numFmtId="0" fontId="5" fillId="0" borderId="0" xfId="0" applyFont="1"/>
    <xf numFmtId="10" fontId="1" fillId="0" borderId="0" xfId="0" applyNumberFormat="1" applyFont="1"/>
    <xf numFmtId="0" fontId="6" fillId="0" borderId="0" xfId="0" applyFont="1"/>
    <xf numFmtId="0" fontId="7" fillId="0" borderId="0" xfId="0" applyFont="1" applyAlignment="1" applyProtection="1">
      <alignment horizontal="right"/>
      <protection locked="0"/>
    </xf>
    <xf numFmtId="0" fontId="7" fillId="0" borderId="0" xfId="0" applyFont="1" applyAlignment="1">
      <alignment horizontal="right"/>
    </xf>
    <xf numFmtId="0" fontId="6" fillId="0" borderId="0" xfId="0" applyFont="1" applyProtection="1">
      <protection locked="0"/>
    </xf>
    <xf numFmtId="0" fontId="5" fillId="0" borderId="0" xfId="0" applyFont="1" applyProtection="1">
      <protection locked="0"/>
    </xf>
    <xf numFmtId="0" fontId="9" fillId="0" borderId="0" xfId="0" applyFont="1"/>
    <xf numFmtId="0" fontId="5" fillId="0" borderId="0" xfId="0" applyFont="1" applyAlignment="1">
      <alignment horizontal="left"/>
    </xf>
    <xf numFmtId="0" fontId="6" fillId="0" borderId="0" xfId="0" applyFont="1" applyAlignment="1">
      <alignment horizontal="right"/>
    </xf>
    <xf numFmtId="0" fontId="12" fillId="0" borderId="0" xfId="0" applyFont="1"/>
    <xf numFmtId="0" fontId="13" fillId="0" borderId="0" xfId="0"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right"/>
    </xf>
    <xf numFmtId="0" fontId="7" fillId="0" borderId="0" xfId="0" applyFont="1" applyAlignment="1" applyProtection="1">
      <alignment horizontal="center"/>
      <protection locked="0"/>
    </xf>
    <xf numFmtId="49" fontId="6" fillId="0" borderId="0" xfId="0" quotePrefix="1" applyNumberFormat="1" applyFont="1" applyProtection="1">
      <protection locked="0"/>
    </xf>
    <xf numFmtId="0" fontId="5" fillId="0" borderId="0" xfId="1" applyFont="1"/>
    <xf numFmtId="0" fontId="15" fillId="0" borderId="0" xfId="0" applyFont="1"/>
    <xf numFmtId="0" fontId="1" fillId="0" borderId="0" xfId="0" quotePrefix="1" applyFont="1" applyProtection="1">
      <protection locked="0"/>
    </xf>
    <xf numFmtId="0" fontId="1" fillId="6" borderId="0" xfId="0" applyFont="1" applyFill="1"/>
    <xf numFmtId="0" fontId="17" fillId="6" borderId="0" xfId="0" applyFont="1" applyFill="1" applyAlignment="1" applyProtection="1">
      <alignment horizontal="right"/>
      <protection locked="0"/>
    </xf>
    <xf numFmtId="0" fontId="17" fillId="6" borderId="0" xfId="0" applyFont="1" applyFill="1" applyProtection="1">
      <protection locked="0"/>
    </xf>
    <xf numFmtId="0" fontId="17" fillId="6" borderId="0" xfId="0" applyFont="1" applyFill="1"/>
    <xf numFmtId="0" fontId="17" fillId="6" borderId="0" xfId="0" applyFont="1" applyFill="1" applyAlignment="1">
      <alignment horizontal="right"/>
    </xf>
    <xf numFmtId="0" fontId="1" fillId="3" borderId="0" xfId="0" applyFont="1" applyFill="1" applyAlignment="1">
      <alignment horizontal="right"/>
    </xf>
    <xf numFmtId="0" fontId="1" fillId="5" borderId="0" xfId="0" applyFont="1" applyFill="1"/>
    <xf numFmtId="0" fontId="17" fillId="4" borderId="0" xfId="0" applyFont="1" applyFill="1" applyAlignment="1" applyProtection="1">
      <alignment horizontal="right"/>
      <protection locked="0"/>
    </xf>
    <xf numFmtId="0" fontId="17" fillId="4" borderId="0" xfId="0" applyFont="1" applyFill="1" applyProtection="1">
      <protection locked="0"/>
    </xf>
    <xf numFmtId="0" fontId="17" fillId="4" borderId="0" xfId="0" applyFont="1" applyFill="1"/>
    <xf numFmtId="0" fontId="17" fillId="4" borderId="0" xfId="0" applyFont="1" applyFill="1" applyAlignment="1">
      <alignment horizontal="right"/>
    </xf>
    <xf numFmtId="0" fontId="17" fillId="5" borderId="0" xfId="0" applyFont="1" applyFill="1" applyAlignment="1">
      <alignment horizontal="right"/>
    </xf>
    <xf numFmtId="0" fontId="1" fillId="0" borderId="0" xfId="0" applyFont="1" applyAlignment="1" applyProtection="1">
      <alignment horizontal="right"/>
      <protection locked="0"/>
    </xf>
    <xf numFmtId="0" fontId="1" fillId="6" borderId="0" xfId="0" applyFont="1" applyFill="1" applyAlignment="1" applyProtection="1">
      <alignment horizontal="right"/>
      <protection locked="0"/>
    </xf>
    <xf numFmtId="0" fontId="1" fillId="6" borderId="0" xfId="0" applyFont="1" applyFill="1" applyProtection="1">
      <protection locked="0"/>
    </xf>
    <xf numFmtId="0" fontId="1" fillId="3" borderId="0" xfId="0" applyFont="1" applyFill="1"/>
    <xf numFmtId="0" fontId="1" fillId="0" borderId="0" xfId="0" quotePrefix="1" applyFont="1"/>
    <xf numFmtId="0" fontId="1" fillId="4" borderId="0" xfId="0" applyFont="1" applyFill="1" applyProtection="1">
      <protection locked="0"/>
    </xf>
    <xf numFmtId="0" fontId="1" fillId="4" borderId="0" xfId="0" applyFont="1" applyFill="1"/>
    <xf numFmtId="0" fontId="1" fillId="4" borderId="0" xfId="0" applyFont="1" applyFill="1" applyAlignment="1">
      <alignment horizontal="right"/>
    </xf>
    <xf numFmtId="0" fontId="1" fillId="5" borderId="0" xfId="0" applyFont="1" applyFill="1" applyAlignment="1">
      <alignment horizontal="right"/>
    </xf>
    <xf numFmtId="0" fontId="1" fillId="5" borderId="0" xfId="0" applyFont="1" applyFill="1" applyProtection="1">
      <protection locked="0"/>
    </xf>
    <xf numFmtId="0" fontId="1" fillId="1" borderId="0" xfId="0" applyFont="1" applyFill="1"/>
    <xf numFmtId="0" fontId="1" fillId="1" borderId="0" xfId="0" applyFont="1" applyFill="1" applyAlignment="1" applyProtection="1">
      <alignment horizontal="right"/>
      <protection locked="0"/>
    </xf>
    <xf numFmtId="0" fontId="1" fillId="1" borderId="0" xfId="0" applyFont="1" applyFill="1" applyProtection="1">
      <protection locked="0"/>
    </xf>
    <xf numFmtId="0" fontId="1" fillId="1" borderId="0" xfId="0" applyFont="1" applyFill="1" applyAlignment="1">
      <alignment horizontal="right"/>
    </xf>
    <xf numFmtId="49" fontId="1" fillId="0" borderId="0" xfId="0" quotePrefix="1" applyNumberFormat="1" applyFont="1"/>
    <xf numFmtId="0" fontId="17" fillId="5" borderId="0" xfId="0" applyFont="1" applyFill="1" applyAlignment="1" applyProtection="1">
      <alignment horizontal="right"/>
      <protection locked="0"/>
    </xf>
    <xf numFmtId="0" fontId="17" fillId="5" borderId="0" xfId="0" applyFont="1" applyFill="1" applyProtection="1">
      <protection locked="0"/>
    </xf>
    <xf numFmtId="0" fontId="17" fillId="5" borderId="0" xfId="0" applyFont="1" applyFill="1"/>
    <xf numFmtId="0" fontId="1" fillId="2" borderId="0" xfId="0" applyFont="1" applyFill="1" applyProtection="1">
      <protection locked="0"/>
    </xf>
    <xf numFmtId="0" fontId="1" fillId="2" borderId="0" xfId="0" applyFont="1" applyFill="1" applyAlignment="1" applyProtection="1">
      <alignment horizontal="right"/>
      <protection locked="0"/>
    </xf>
    <xf numFmtId="0" fontId="1" fillId="2" borderId="0" xfId="0" applyFont="1" applyFill="1"/>
    <xf numFmtId="164" fontId="1" fillId="0" borderId="0" xfId="0" quotePrefix="1" applyNumberFormat="1" applyFont="1" applyAlignment="1" applyProtection="1">
      <alignment horizontal="left"/>
      <protection locked="0"/>
    </xf>
    <xf numFmtId="49" fontId="1" fillId="0" borderId="0" xfId="0" quotePrefix="1" applyNumberFormat="1" applyFont="1" applyProtection="1">
      <protection locked="0"/>
    </xf>
    <xf numFmtId="0" fontId="18" fillId="0" borderId="0" xfId="0" applyFont="1"/>
    <xf numFmtId="0" fontId="12" fillId="0" borderId="1" xfId="0" applyFont="1" applyBorder="1" applyAlignment="1">
      <alignment horizontal="right"/>
    </xf>
    <xf numFmtId="0" fontId="18" fillId="0" borderId="1" xfId="0" applyFont="1" applyBorder="1"/>
    <xf numFmtId="0" fontId="12" fillId="0" borderId="1" xfId="0" applyFont="1" applyBorder="1"/>
    <xf numFmtId="49" fontId="1" fillId="0" borderId="0" xfId="0" quotePrefix="1" applyNumberFormat="1" applyFont="1" applyAlignment="1">
      <alignment horizontal="left"/>
    </xf>
    <xf numFmtId="0" fontId="19" fillId="0" borderId="0" xfId="0" applyFont="1"/>
    <xf numFmtId="49" fontId="1" fillId="0" borderId="0" xfId="1" applyNumberFormat="1" applyFont="1" applyProtection="1">
      <protection locked="0"/>
    </xf>
    <xf numFmtId="49" fontId="1" fillId="0" borderId="0" xfId="1" applyNumberFormat="1" applyFont="1"/>
    <xf numFmtId="0" fontId="17" fillId="5" borderId="0" xfId="0" quotePrefix="1" applyFont="1" applyFill="1" applyAlignment="1">
      <alignment horizontal="right"/>
    </xf>
    <xf numFmtId="0" fontId="17" fillId="7" borderId="0" xfId="0" applyFont="1" applyFill="1" applyProtection="1">
      <protection locked="0"/>
    </xf>
    <xf numFmtId="0" fontId="17" fillId="7" borderId="0" xfId="0" applyFont="1" applyFill="1"/>
    <xf numFmtId="0" fontId="17" fillId="0" borderId="0" xfId="0" applyFont="1" applyAlignment="1">
      <alignment horizontal="right"/>
    </xf>
    <xf numFmtId="49" fontId="1" fillId="0" borderId="0" xfId="0" applyNumberFormat="1" applyFont="1" applyProtection="1">
      <protection locked="0"/>
    </xf>
    <xf numFmtId="0" fontId="18" fillId="0" borderId="0" xfId="0" applyFont="1" applyProtection="1">
      <protection locked="0"/>
    </xf>
    <xf numFmtId="0" fontId="1" fillId="0" borderId="0" xfId="0" quotePrefix="1" applyFont="1" applyAlignment="1">
      <alignment horizontal="left"/>
    </xf>
    <xf numFmtId="0" fontId="18" fillId="0" borderId="0" xfId="0" applyFont="1" applyAlignment="1">
      <alignment horizontal="left"/>
    </xf>
    <xf numFmtId="0" fontId="18" fillId="0" borderId="0" xfId="0" applyFont="1" applyAlignment="1">
      <alignment horizontal="center"/>
    </xf>
    <xf numFmtId="0" fontId="21" fillId="0" borderId="0" xfId="0" applyFont="1"/>
    <xf numFmtId="0" fontId="17" fillId="4" borderId="0" xfId="0" applyFont="1" applyFill="1" applyAlignment="1">
      <alignment horizontal="left" indent="1"/>
    </xf>
    <xf numFmtId="0" fontId="3" fillId="0" borderId="1" xfId="0" applyFont="1" applyBorder="1" applyAlignment="1">
      <alignment horizontal="right"/>
    </xf>
    <xf numFmtId="0" fontId="1" fillId="0" borderId="1" xfId="0" applyFont="1" applyBorder="1"/>
    <xf numFmtId="0" fontId="3" fillId="0" borderId="1" xfId="0" applyFont="1" applyBorder="1"/>
    <xf numFmtId="49" fontId="18" fillId="0" borderId="0" xfId="0" quotePrefix="1" applyNumberFormat="1" applyFont="1" applyProtection="1">
      <protection locked="0"/>
    </xf>
    <xf numFmtId="0" fontId="17" fillId="8" borderId="0" xfId="0" applyFont="1" applyFill="1" applyProtection="1">
      <protection locked="0"/>
    </xf>
    <xf numFmtId="0" fontId="17" fillId="8" borderId="0" xfId="0" applyFont="1" applyFill="1"/>
    <xf numFmtId="0" fontId="8" fillId="0" borderId="0" xfId="0" applyFont="1"/>
    <xf numFmtId="0" fontId="2" fillId="0" borderId="0" xfId="0" applyFont="1"/>
    <xf numFmtId="0" fontId="17" fillId="0" borderId="0" xfId="0" applyFont="1" applyAlignment="1" applyProtection="1">
      <alignment horizontal="right"/>
      <protection locked="0"/>
    </xf>
    <xf numFmtId="0" fontId="1" fillId="0" borderId="2" xfId="0" applyFont="1" applyBorder="1" applyProtection="1">
      <protection locked="0"/>
    </xf>
    <xf numFmtId="0" fontId="1" fillId="0" borderId="2" xfId="0" applyFont="1" applyBorder="1"/>
    <xf numFmtId="0" fontId="16" fillId="0" borderId="0" xfId="0" applyFont="1" applyAlignment="1">
      <alignment horizontal="left"/>
    </xf>
    <xf numFmtId="0" fontId="5" fillId="0" borderId="0" xfId="0" applyFont="1" applyAlignment="1">
      <alignment horizontal="left" indent="1"/>
    </xf>
    <xf numFmtId="0" fontId="3" fillId="0" borderId="3" xfId="0" applyFont="1" applyBorder="1"/>
    <xf numFmtId="0" fontId="3" fillId="0" borderId="3" xfId="0" applyFont="1" applyBorder="1" applyAlignment="1" applyProtection="1">
      <alignment horizontal="center"/>
      <protection locked="0"/>
    </xf>
    <xf numFmtId="0" fontId="3" fillId="0" borderId="3" xfId="0" applyFont="1" applyBorder="1" applyAlignment="1" applyProtection="1">
      <alignment horizontal="right"/>
      <protection locked="0"/>
    </xf>
    <xf numFmtId="0" fontId="3" fillId="0" borderId="3" xfId="0" applyFont="1" applyBorder="1" applyProtection="1">
      <protection locked="0"/>
    </xf>
    <xf numFmtId="0" fontId="3" fillId="0" borderId="3" xfId="0" applyFont="1" applyBorder="1" applyAlignment="1" applyProtection="1">
      <alignment horizontal="left"/>
      <protection locked="0"/>
    </xf>
    <xf numFmtId="0" fontId="3" fillId="0" borderId="3" xfId="0" applyFont="1" applyBorder="1" applyAlignment="1">
      <alignment horizontal="right"/>
    </xf>
    <xf numFmtId="0" fontId="3" fillId="0" borderId="3" xfId="0" applyFont="1" applyBorder="1" applyAlignment="1">
      <alignment horizontal="center"/>
    </xf>
    <xf numFmtId="0" fontId="25" fillId="0" borderId="3" xfId="0" applyFont="1" applyBorder="1" applyProtection="1">
      <protection locked="0"/>
    </xf>
    <xf numFmtId="0" fontId="25" fillId="0" borderId="3" xfId="0" applyFont="1" applyBorder="1" applyAlignment="1" applyProtection="1">
      <alignment horizontal="left"/>
      <protection locked="0"/>
    </xf>
    <xf numFmtId="0" fontId="25" fillId="0" borderId="3" xfId="0" applyFont="1" applyBorder="1" applyAlignment="1" applyProtection="1">
      <alignment horizontal="center"/>
      <protection locked="0"/>
    </xf>
    <xf numFmtId="0" fontId="25" fillId="0" borderId="3" xfId="0" applyFont="1" applyBorder="1" applyAlignment="1" applyProtection="1">
      <alignment horizontal="right"/>
      <protection locked="0"/>
    </xf>
    <xf numFmtId="0" fontId="25" fillId="0" borderId="3" xfId="0" applyFont="1" applyBorder="1" applyAlignment="1">
      <alignment horizontal="right"/>
    </xf>
    <xf numFmtId="3" fontId="1" fillId="0" borderId="0" xfId="0" applyNumberFormat="1" applyFont="1"/>
    <xf numFmtId="3" fontId="17" fillId="4" borderId="0" xfId="0" applyNumberFormat="1" applyFont="1" applyFill="1"/>
    <xf numFmtId="3" fontId="17" fillId="5" borderId="0" xfId="0" applyNumberFormat="1" applyFont="1" applyFill="1"/>
    <xf numFmtId="3" fontId="17" fillId="6" borderId="0" xfId="0" applyNumberFormat="1" applyFont="1" applyFill="1"/>
    <xf numFmtId="3" fontId="17" fillId="0" borderId="0" xfId="0" applyNumberFormat="1" applyFont="1"/>
    <xf numFmtId="3" fontId="1" fillId="0" borderId="0" xfId="0" applyNumberFormat="1" applyFont="1" applyProtection="1">
      <protection locked="0"/>
    </xf>
    <xf numFmtId="3" fontId="1" fillId="5" borderId="0" xfId="0" applyNumberFormat="1" applyFont="1" applyFill="1"/>
    <xf numFmtId="3" fontId="1" fillId="0" borderId="0" xfId="0" quotePrefix="1" applyNumberFormat="1" applyFont="1"/>
    <xf numFmtId="3" fontId="12" fillId="0" borderId="0" xfId="0" applyNumberFormat="1" applyFont="1"/>
    <xf numFmtId="3" fontId="1" fillId="0" borderId="2" xfId="0" applyNumberFormat="1" applyFont="1" applyBorder="1"/>
    <xf numFmtId="0" fontId="27" fillId="0" borderId="0" xfId="0" applyFont="1"/>
    <xf numFmtId="0" fontId="25" fillId="0" borderId="3" xfId="0" applyFont="1" applyBorder="1"/>
    <xf numFmtId="3" fontId="25" fillId="0" borderId="3" xfId="0" applyNumberFormat="1" applyFont="1" applyBorder="1" applyAlignment="1" applyProtection="1">
      <alignment horizontal="right"/>
      <protection locked="0"/>
    </xf>
    <xf numFmtId="0" fontId="25" fillId="0" borderId="0" xfId="0" applyFont="1" applyAlignment="1">
      <alignment horizontal="center"/>
    </xf>
    <xf numFmtId="0" fontId="28" fillId="0" borderId="3" xfId="0" applyFont="1" applyBorder="1"/>
    <xf numFmtId="0" fontId="28" fillId="0" borderId="3" xfId="0" applyFont="1" applyBorder="1" applyProtection="1">
      <protection locked="0"/>
    </xf>
    <xf numFmtId="0" fontId="28" fillId="0" borderId="0" xfId="0" applyFont="1"/>
    <xf numFmtId="0" fontId="28" fillId="0" borderId="3" xfId="0" applyFont="1" applyBorder="1" applyAlignment="1">
      <alignment horizontal="right"/>
    </xf>
    <xf numFmtId="0" fontId="30" fillId="0" borderId="3" xfId="0" applyFont="1" applyBorder="1" applyAlignment="1" applyProtection="1">
      <alignment horizontal="center"/>
      <protection locked="0"/>
    </xf>
    <xf numFmtId="0" fontId="28" fillId="0" borderId="3" xfId="0" applyFont="1" applyBorder="1" applyAlignment="1" applyProtection="1">
      <alignment horizontal="right"/>
      <protection locked="0"/>
    </xf>
    <xf numFmtId="0" fontId="28" fillId="0" borderId="3" xfId="0" applyFont="1" applyBorder="1" applyAlignment="1">
      <alignment horizontal="left"/>
    </xf>
    <xf numFmtId="0" fontId="30" fillId="0" borderId="3" xfId="0" applyFont="1" applyBorder="1" applyAlignment="1" applyProtection="1">
      <alignment horizontal="right"/>
      <protection locked="0"/>
    </xf>
    <xf numFmtId="0" fontId="31" fillId="0" borderId="3" xfId="0" applyFont="1" applyBorder="1" applyAlignment="1" applyProtection="1">
      <alignment horizontal="center"/>
      <protection locked="0"/>
    </xf>
    <xf numFmtId="49" fontId="27" fillId="0" borderId="3" xfId="0" quotePrefix="1" applyNumberFormat="1" applyFont="1" applyBorder="1"/>
    <xf numFmtId="0" fontId="27" fillId="0" borderId="3" xfId="0" applyFont="1" applyBorder="1"/>
    <xf numFmtId="0" fontId="29" fillId="0" borderId="3" xfId="0" applyFont="1" applyBorder="1" applyAlignment="1" applyProtection="1">
      <alignment horizontal="right"/>
      <protection locked="0"/>
    </xf>
    <xf numFmtId="0" fontId="29" fillId="0" borderId="3" xfId="0" applyFont="1" applyBorder="1" applyProtection="1">
      <protection locked="0"/>
    </xf>
    <xf numFmtId="0" fontId="28" fillId="0" borderId="3" xfId="0" quotePrefix="1" applyFont="1" applyBorder="1"/>
    <xf numFmtId="0" fontId="28" fillId="0" borderId="3" xfId="0" quotePrefix="1" applyFont="1" applyBorder="1" applyProtection="1">
      <protection locked="0"/>
    </xf>
    <xf numFmtId="0" fontId="30" fillId="0" borderId="3" xfId="0" applyFont="1" applyBorder="1" applyAlignment="1">
      <alignment horizontal="right"/>
    </xf>
    <xf numFmtId="0" fontId="28" fillId="0" borderId="0" xfId="0" applyFont="1" applyAlignment="1">
      <alignment horizontal="left"/>
    </xf>
    <xf numFmtId="0" fontId="1" fillId="0" borderId="0" xfId="0" applyFont="1" applyAlignment="1">
      <alignment horizontal="left" vertical="top"/>
    </xf>
    <xf numFmtId="0" fontId="1" fillId="0" borderId="0" xfId="0" quotePrefix="1" applyFont="1" applyAlignment="1">
      <alignment horizontal="left" vertical="top"/>
    </xf>
    <xf numFmtId="0" fontId="1" fillId="0" borderId="0" xfId="0" applyFont="1" applyAlignment="1">
      <alignment vertical="top"/>
    </xf>
    <xf numFmtId="0" fontId="26" fillId="0" borderId="0" xfId="0" applyFont="1" applyAlignment="1">
      <alignment horizontal="left"/>
    </xf>
    <xf numFmtId="49" fontId="25" fillId="0" borderId="3" xfId="0" quotePrefix="1" applyNumberFormat="1" applyFont="1" applyBorder="1"/>
    <xf numFmtId="3" fontId="25" fillId="0" borderId="3" xfId="0" applyNumberFormat="1" applyFont="1" applyBorder="1" applyAlignment="1">
      <alignment horizontal="right"/>
    </xf>
    <xf numFmtId="0" fontId="32" fillId="0" borderId="0" xfId="0" applyFont="1" applyAlignment="1">
      <alignment horizontal="right"/>
    </xf>
    <xf numFmtId="49" fontId="32" fillId="0" borderId="0" xfId="0" quotePrefix="1" applyNumberFormat="1" applyFont="1"/>
    <xf numFmtId="0" fontId="32" fillId="0" borderId="0" xfId="0" quotePrefix="1" applyFont="1" applyProtection="1">
      <protection locked="0"/>
    </xf>
    <xf numFmtId="0" fontId="33" fillId="0" borderId="0" xfId="0" applyFont="1"/>
    <xf numFmtId="0" fontId="34" fillId="0" borderId="4" xfId="0" applyFont="1" applyBorder="1" applyAlignment="1">
      <alignment horizontal="right"/>
    </xf>
    <xf numFmtId="0" fontId="34" fillId="0" borderId="4" xfId="0" quotePrefix="1" applyFont="1" applyBorder="1" applyProtection="1">
      <protection locked="0"/>
    </xf>
    <xf numFmtId="0" fontId="34" fillId="0" borderId="4" xfId="0" applyFont="1" applyBorder="1" applyProtection="1">
      <protection locked="0"/>
    </xf>
    <xf numFmtId="165" fontId="34" fillId="0" borderId="4" xfId="0" applyNumberFormat="1" applyFont="1" applyBorder="1" applyAlignment="1">
      <alignment horizontal="right"/>
    </xf>
    <xf numFmtId="0" fontId="35" fillId="0" borderId="4" xfId="0" applyFont="1" applyBorder="1"/>
    <xf numFmtId="0" fontId="34" fillId="0" borderId="4" xfId="0" applyFont="1" applyBorder="1"/>
    <xf numFmtId="165" fontId="35" fillId="0" borderId="4" xfId="0" applyNumberFormat="1" applyFont="1" applyBorder="1"/>
    <xf numFmtId="0" fontId="32" fillId="0" borderId="4" xfId="0" quotePrefix="1" applyFont="1" applyBorder="1" applyProtection="1">
      <protection locked="0"/>
    </xf>
    <xf numFmtId="0" fontId="32" fillId="0" borderId="4" xfId="0" applyFont="1" applyBorder="1" applyAlignment="1">
      <alignment horizontal="right"/>
    </xf>
    <xf numFmtId="49" fontId="34" fillId="0" borderId="4" xfId="0" quotePrefix="1" applyNumberFormat="1" applyFont="1" applyBorder="1"/>
    <xf numFmtId="165" fontId="34" fillId="0" borderId="4" xfId="0" applyNumberFormat="1" applyFont="1" applyBorder="1"/>
    <xf numFmtId="0" fontId="32" fillId="0" borderId="0" xfId="0" applyFont="1" applyAlignment="1">
      <alignment horizontal="left"/>
    </xf>
    <xf numFmtId="1" fontId="1" fillId="0" borderId="0" xfId="0" applyNumberFormat="1" applyFont="1" applyAlignment="1">
      <alignment horizontal="right"/>
    </xf>
    <xf numFmtId="0" fontId="3" fillId="0" borderId="0" xfId="0" applyFont="1"/>
    <xf numFmtId="3" fontId="1" fillId="6" borderId="0" xfId="0" applyNumberFormat="1" applyFont="1" applyFill="1"/>
    <xf numFmtId="3" fontId="25" fillId="0" borderId="3" xfId="0" applyNumberFormat="1" applyFont="1" applyBorder="1" applyProtection="1">
      <protection locked="0"/>
    </xf>
    <xf numFmtId="3" fontId="25" fillId="0" borderId="3" xfId="0" applyNumberFormat="1" applyFont="1" applyBorder="1"/>
    <xf numFmtId="0" fontId="36" fillId="0" borderId="3" xfId="0" applyFont="1" applyBorder="1" applyAlignment="1">
      <alignment horizontal="right"/>
    </xf>
    <xf numFmtId="0" fontId="3" fillId="0" borderId="0" xfId="0" applyFont="1" applyAlignment="1" applyProtection="1">
      <alignment horizontal="right"/>
      <protection locked="0"/>
    </xf>
    <xf numFmtId="3" fontId="3" fillId="0" borderId="0" xfId="0" applyNumberFormat="1" applyFont="1"/>
    <xf numFmtId="0" fontId="34" fillId="0" borderId="4" xfId="0" applyFont="1" applyBorder="1" applyAlignment="1">
      <alignment horizontal="left"/>
    </xf>
    <xf numFmtId="0" fontId="1" fillId="9" borderId="0" xfId="0" applyFont="1" applyFill="1" applyAlignment="1">
      <alignment horizontal="right"/>
    </xf>
    <xf numFmtId="1" fontId="28" fillId="0" borderId="3" xfId="0" applyNumberFormat="1" applyFont="1" applyBorder="1" applyAlignment="1">
      <alignment horizontal="right"/>
    </xf>
    <xf numFmtId="0" fontId="0" fillId="0" borderId="4" xfId="0" applyBorder="1"/>
    <xf numFmtId="0" fontId="32" fillId="6" borderId="0" xfId="0" applyFont="1" applyFill="1" applyAlignment="1">
      <alignment horizontal="right"/>
    </xf>
    <xf numFmtId="0" fontId="32" fillId="6" borderId="0" xfId="0" applyFont="1" applyFill="1"/>
    <xf numFmtId="165" fontId="32" fillId="6" borderId="0" xfId="0" applyNumberFormat="1" applyFont="1" applyFill="1"/>
    <xf numFmtId="0" fontId="32" fillId="6" borderId="0" xfId="0" applyFont="1" applyFill="1" applyAlignment="1" applyProtection="1">
      <alignment horizontal="right"/>
      <protection locked="0"/>
    </xf>
    <xf numFmtId="165" fontId="32" fillId="6" borderId="0" xfId="0" applyNumberFormat="1" applyFont="1" applyFill="1" applyAlignment="1">
      <alignment horizontal="right"/>
    </xf>
    <xf numFmtId="0" fontId="33" fillId="6" borderId="0" xfId="0" applyFont="1" applyFill="1" applyAlignment="1">
      <alignment horizontal="right"/>
    </xf>
    <xf numFmtId="165" fontId="33" fillId="6" borderId="0" xfId="0" applyNumberFormat="1" applyFont="1" applyFill="1"/>
    <xf numFmtId="2" fontId="33" fillId="6" borderId="0" xfId="0" applyNumberFormat="1" applyFont="1" applyFill="1"/>
    <xf numFmtId="0" fontId="40" fillId="0" borderId="5" xfId="0" applyFont="1" applyBorder="1" applyAlignment="1">
      <alignment horizontal="left"/>
    </xf>
    <xf numFmtId="49" fontId="1" fillId="0" borderId="0" xfId="0" applyNumberFormat="1" applyFont="1" applyAlignment="1" applyProtection="1">
      <alignment horizontal="left"/>
      <protection locked="0"/>
    </xf>
    <xf numFmtId="49" fontId="1" fillId="0" borderId="0" xfId="0" applyNumberFormat="1" applyFont="1"/>
    <xf numFmtId="0" fontId="42" fillId="0" borderId="0" xfId="3" applyFont="1"/>
    <xf numFmtId="49" fontId="1" fillId="0" borderId="0" xfId="0" applyNumberFormat="1" applyFont="1" applyAlignment="1">
      <alignment horizontal="left"/>
    </xf>
    <xf numFmtId="0" fontId="28" fillId="0" borderId="3" xfId="0" applyFont="1" applyBorder="1" applyAlignment="1" applyProtection="1">
      <alignment horizontal="center"/>
      <protection locked="0"/>
    </xf>
    <xf numFmtId="0" fontId="12" fillId="0" borderId="0" xfId="0" applyFont="1" applyAlignment="1">
      <alignment horizontal="center"/>
    </xf>
    <xf numFmtId="49" fontId="25" fillId="0" borderId="3" xfId="0" applyNumberFormat="1" applyFont="1" applyBorder="1" applyProtection="1">
      <protection locked="0"/>
    </xf>
    <xf numFmtId="49" fontId="1" fillId="0" borderId="0" xfId="0" quotePrefix="1" applyNumberFormat="1" applyFont="1" applyAlignment="1" applyProtection="1">
      <alignment horizontal="left"/>
      <protection locked="0"/>
    </xf>
    <xf numFmtId="49" fontId="12" fillId="0" borderId="0" xfId="0" applyNumberFormat="1" applyFont="1"/>
    <xf numFmtId="0" fontId="44" fillId="0" borderId="0" xfId="0" applyFont="1"/>
    <xf numFmtId="0" fontId="3" fillId="0" borderId="0" xfId="0" quotePrefix="1" applyFont="1" applyProtection="1">
      <protection locked="0"/>
    </xf>
    <xf numFmtId="0" fontId="3" fillId="0" borderId="0" xfId="0" applyFont="1" applyProtection="1">
      <protection locked="0"/>
    </xf>
    <xf numFmtId="0" fontId="45" fillId="0" borderId="6" xfId="0" applyFont="1" applyBorder="1" applyAlignment="1">
      <alignment horizontal="center"/>
    </xf>
    <xf numFmtId="1" fontId="3" fillId="0" borderId="0" xfId="0" applyNumberFormat="1" applyFont="1" applyAlignment="1">
      <alignment horizontal="right"/>
    </xf>
    <xf numFmtId="49" fontId="3" fillId="0" borderId="0" xfId="0" quotePrefix="1" applyNumberFormat="1" applyFont="1"/>
    <xf numFmtId="0" fontId="45" fillId="0" borderId="0" xfId="0" applyFont="1" applyAlignment="1">
      <alignment horizontal="center"/>
    </xf>
    <xf numFmtId="1" fontId="3" fillId="0" borderId="0" xfId="0" applyNumberFormat="1" applyFont="1"/>
    <xf numFmtId="0" fontId="32" fillId="0" borderId="5" xfId="0" applyFont="1" applyBorder="1" applyAlignment="1">
      <alignment horizontal="right"/>
    </xf>
    <xf numFmtId="49" fontId="32" fillId="0" borderId="5" xfId="0" quotePrefix="1" applyNumberFormat="1" applyFont="1" applyBorder="1"/>
    <xf numFmtId="0" fontId="0" fillId="0" borderId="5" xfId="0" applyBorder="1"/>
    <xf numFmtId="0" fontId="32" fillId="6" borderId="5" xfId="0" applyFont="1" applyFill="1" applyBorder="1" applyAlignment="1">
      <alignment horizontal="right"/>
    </xf>
    <xf numFmtId="0" fontId="32" fillId="6" borderId="5" xfId="0" applyFont="1" applyFill="1" applyBorder="1"/>
    <xf numFmtId="165" fontId="32" fillId="6" borderId="5" xfId="0" applyNumberFormat="1" applyFont="1" applyFill="1" applyBorder="1"/>
    <xf numFmtId="0" fontId="46" fillId="0" borderId="0" xfId="3" applyNumberFormat="1" applyFont="1" applyProtection="1">
      <protection locked="0"/>
    </xf>
    <xf numFmtId="0" fontId="1" fillId="5" borderId="0" xfId="0" applyFont="1" applyFill="1" applyAlignment="1" applyProtection="1">
      <alignment horizontal="right"/>
      <protection locked="0"/>
    </xf>
    <xf numFmtId="0" fontId="3" fillId="0" borderId="0" xfId="0" applyFont="1" applyAlignment="1">
      <alignment horizontal="right"/>
    </xf>
    <xf numFmtId="0" fontId="17" fillId="0" borderId="0" xfId="0" applyFont="1"/>
    <xf numFmtId="49" fontId="17" fillId="0" borderId="0" xfId="0" quotePrefix="1" applyNumberFormat="1" applyFont="1" applyAlignment="1">
      <alignment horizontal="left"/>
    </xf>
    <xf numFmtId="0" fontId="1" fillId="0" borderId="0" xfId="0" applyFont="1" applyAlignment="1" applyProtection="1">
      <alignment horizontal="left"/>
      <protection locked="0"/>
    </xf>
    <xf numFmtId="0" fontId="25" fillId="0" borderId="0" xfId="0" applyFont="1" applyAlignment="1">
      <alignment horizontal="right"/>
    </xf>
    <xf numFmtId="0" fontId="1" fillId="0" borderId="3" xfId="0" applyFont="1" applyBorder="1" applyAlignment="1">
      <alignment horizontal="right"/>
    </xf>
    <xf numFmtId="1" fontId="3" fillId="0" borderId="7" xfId="0" applyNumberFormat="1" applyFont="1" applyBorder="1" applyAlignment="1">
      <alignment horizontal="right"/>
    </xf>
    <xf numFmtId="0" fontId="18" fillId="0" borderId="0" xfId="0" applyFont="1" applyAlignment="1">
      <alignment horizontal="right"/>
    </xf>
    <xf numFmtId="0" fontId="25" fillId="0" borderId="0" xfId="0" applyFont="1"/>
    <xf numFmtId="1" fontId="12" fillId="0" borderId="1" xfId="0" applyNumberFormat="1" applyFont="1" applyBorder="1" applyAlignment="1">
      <alignment horizontal="right"/>
    </xf>
    <xf numFmtId="0" fontId="27" fillId="0" borderId="0" xfId="0" applyFont="1" applyAlignment="1">
      <alignment horizontal="right"/>
    </xf>
    <xf numFmtId="0" fontId="12" fillId="0" borderId="0" xfId="0" applyFont="1" applyAlignment="1">
      <alignment horizontal="right"/>
    </xf>
    <xf numFmtId="0" fontId="25" fillId="0" borderId="0" xfId="0" applyFont="1" applyAlignment="1">
      <alignment horizontal="left"/>
    </xf>
    <xf numFmtId="0" fontId="24"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3" fillId="0" borderId="5" xfId="0" applyFont="1" applyBorder="1" applyAlignment="1">
      <alignment horizontal="center"/>
    </xf>
    <xf numFmtId="0" fontId="43" fillId="0" borderId="0" xfId="0" applyFont="1" applyAlignment="1">
      <alignment horizontal="center"/>
    </xf>
    <xf numFmtId="0" fontId="3" fillId="0" borderId="5" xfId="0" applyFont="1" applyBorder="1" applyAlignment="1" applyProtection="1">
      <alignment horizontal="center"/>
      <protection locked="0"/>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
  <sheetViews>
    <sheetView tabSelected="1" zoomScaleNormal="100" workbookViewId="0">
      <selection activeCell="B7" sqref="B7"/>
    </sheetView>
  </sheetViews>
  <sheetFormatPr defaultRowHeight="12.75" x14ac:dyDescent="0.2"/>
  <cols>
    <col min="1" max="1" width="10.625" bestFit="1" customWidth="1"/>
    <col min="2" max="2" width="87.375" bestFit="1" customWidth="1"/>
    <col min="4" max="4" width="13" customWidth="1"/>
    <col min="5" max="5" width="7" customWidth="1"/>
    <col min="6" max="6" width="9.125" customWidth="1"/>
  </cols>
  <sheetData>
    <row r="1" spans="1:44" ht="15.75" customHeight="1" x14ac:dyDescent="0.2">
      <c r="A1" s="217" t="s">
        <v>387</v>
      </c>
      <c r="B1" s="217"/>
    </row>
    <row r="2" spans="1:44" ht="12.6" customHeight="1" x14ac:dyDescent="0.2">
      <c r="A2" s="218" t="s">
        <v>388</v>
      </c>
      <c r="B2" s="218"/>
    </row>
    <row r="3" spans="1:44" ht="13.9" customHeight="1" x14ac:dyDescent="0.2">
      <c r="A3" s="218" t="s">
        <v>596</v>
      </c>
      <c r="B3" s="218"/>
    </row>
    <row r="4" spans="1:44" ht="14.25" x14ac:dyDescent="0.2">
      <c r="B4" s="91"/>
    </row>
    <row r="5" spans="1:44" x14ac:dyDescent="0.2">
      <c r="A5" s="216" t="s">
        <v>220</v>
      </c>
      <c r="B5" s="216"/>
    </row>
    <row r="6" spans="1:44" ht="14.25" x14ac:dyDescent="0.2">
      <c r="A6" s="139"/>
      <c r="B6" s="139"/>
      <c r="D6" s="3"/>
      <c r="E6" s="3"/>
      <c r="F6" s="3"/>
    </row>
    <row r="7" spans="1:44" ht="15" x14ac:dyDescent="0.25">
      <c r="A7" s="61" t="s">
        <v>227</v>
      </c>
      <c r="B7" s="61" t="s">
        <v>376</v>
      </c>
      <c r="C7" s="3"/>
      <c r="D7" s="3"/>
      <c r="E7" s="10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5" x14ac:dyDescent="0.25">
      <c r="A8" s="61" t="s">
        <v>221</v>
      </c>
      <c r="B8" s="61" t="s">
        <v>377</v>
      </c>
      <c r="D8" s="3"/>
      <c r="E8" s="3"/>
      <c r="F8" s="3"/>
    </row>
    <row r="9" spans="1:44" ht="15" x14ac:dyDescent="0.25">
      <c r="A9" s="61" t="s">
        <v>222</v>
      </c>
      <c r="B9" s="61" t="s">
        <v>378</v>
      </c>
      <c r="D9" s="3"/>
      <c r="E9" s="3"/>
      <c r="F9" s="3"/>
    </row>
    <row r="10" spans="1:44" ht="15" x14ac:dyDescent="0.25">
      <c r="A10" s="61" t="s">
        <v>510</v>
      </c>
      <c r="B10" s="61" t="s">
        <v>511</v>
      </c>
      <c r="D10" s="3"/>
      <c r="E10" s="3"/>
      <c r="F10" s="3"/>
    </row>
    <row r="11" spans="1:44" ht="15" x14ac:dyDescent="0.25">
      <c r="A11" s="61" t="s">
        <v>223</v>
      </c>
      <c r="B11" s="61" t="s">
        <v>391</v>
      </c>
      <c r="D11" s="3"/>
      <c r="E11" s="3"/>
      <c r="F11" s="3"/>
    </row>
    <row r="12" spans="1:44" ht="15" x14ac:dyDescent="0.25">
      <c r="A12" s="61" t="s">
        <v>225</v>
      </c>
      <c r="B12" s="61" t="s">
        <v>392</v>
      </c>
      <c r="D12" s="3"/>
      <c r="E12" s="3"/>
      <c r="F12" s="3"/>
    </row>
    <row r="13" spans="1:44" ht="15" x14ac:dyDescent="0.25">
      <c r="A13" s="61" t="s">
        <v>224</v>
      </c>
      <c r="B13" s="61" t="s">
        <v>389</v>
      </c>
      <c r="D13" s="20"/>
      <c r="E13" s="105"/>
      <c r="F13" s="3"/>
    </row>
    <row r="14" spans="1:44" ht="15" x14ac:dyDescent="0.25">
      <c r="A14" s="61" t="s">
        <v>226</v>
      </c>
      <c r="B14" s="61" t="s">
        <v>228</v>
      </c>
    </row>
  </sheetData>
  <mergeCells count="4">
    <mergeCell ref="A5:B5"/>
    <mergeCell ref="A1:B1"/>
    <mergeCell ref="A2:B2"/>
    <mergeCell ref="A3:B3"/>
  </mergeCells>
  <pageMargins left="0.7" right="0.7" top="0.75" bottom="0.75" header="0.3" footer="0.3"/>
  <pageSetup orientation="landscape" r:id="rId1"/>
  <headerFooter>
    <oddFooter>&amp;R&amp;"-,Italic"&amp;9&amp;K01+021SIUE Office of Institutional Research and Studies
October 2024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231"/>
  <sheetViews>
    <sheetView zoomScaleNormal="100" workbookViewId="0">
      <pane ySplit="4" topLeftCell="A5" activePane="bottomLeft" state="frozen"/>
      <selection pane="bottomLeft" sqref="A1:AY1"/>
    </sheetView>
  </sheetViews>
  <sheetFormatPr defaultColWidth="23.5" defaultRowHeight="12" x14ac:dyDescent="0.2"/>
  <cols>
    <col min="1" max="1" width="33" style="9" customWidth="1"/>
    <col min="2" max="2" width="8.75" style="9" bestFit="1" customWidth="1"/>
    <col min="3" max="3" width="20" style="9" customWidth="1"/>
    <col min="4" max="4" width="15.125" style="9" customWidth="1"/>
    <col min="5" max="20" width="5.125" style="9" hidden="1" customWidth="1"/>
    <col min="21" max="27" width="5.5" style="9" hidden="1" customWidth="1"/>
    <col min="28" max="28" width="4.75" style="9" hidden="1" customWidth="1"/>
    <col min="29" max="31" width="5.625" style="9" hidden="1" customWidth="1"/>
    <col min="32" max="46" width="5.625" style="9" bestFit="1" customWidth="1"/>
    <col min="47" max="47" width="4.75" style="9" bestFit="1" customWidth="1"/>
    <col min="48" max="48" width="5.625" style="9" bestFit="1" customWidth="1"/>
    <col min="49" max="51" width="6.5" style="9" customWidth="1"/>
    <col min="52" max="52" width="30.75" style="16" customWidth="1"/>
    <col min="53" max="16384" width="23.5" style="9"/>
  </cols>
  <sheetData>
    <row r="1" spans="1:52" ht="12.75"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row>
    <row r="2" spans="1:52" s="3" customFormat="1" ht="12.75" x14ac:dyDescent="0.2">
      <c r="A2" s="219" t="s">
        <v>376</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0"/>
    </row>
    <row r="3" spans="1:52" s="3" customFormat="1" ht="12.75" x14ac:dyDescent="0.2">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0"/>
    </row>
    <row r="4" spans="1:52" s="1" customFormat="1" ht="12.75" x14ac:dyDescent="0.2">
      <c r="A4" s="96" t="s">
        <v>371</v>
      </c>
      <c r="B4" s="97" t="s">
        <v>214</v>
      </c>
      <c r="C4" s="97" t="s">
        <v>372</v>
      </c>
      <c r="D4" s="94" t="s">
        <v>373</v>
      </c>
      <c r="E4" s="95" t="s">
        <v>1</v>
      </c>
      <c r="F4" s="95" t="s">
        <v>2</v>
      </c>
      <c r="G4" s="95" t="s">
        <v>3</v>
      </c>
      <c r="H4" s="95" t="s">
        <v>4</v>
      </c>
      <c r="I4" s="95" t="s">
        <v>5</v>
      </c>
      <c r="J4" s="95" t="s">
        <v>6</v>
      </c>
      <c r="K4" s="95" t="s">
        <v>7</v>
      </c>
      <c r="L4" s="95" t="s">
        <v>8</v>
      </c>
      <c r="M4" s="95" t="s">
        <v>9</v>
      </c>
      <c r="N4" s="95" t="s">
        <v>10</v>
      </c>
      <c r="O4" s="95" t="s">
        <v>11</v>
      </c>
      <c r="P4" s="95" t="s">
        <v>12</v>
      </c>
      <c r="Q4" s="95" t="s">
        <v>13</v>
      </c>
      <c r="R4" s="95">
        <v>1991</v>
      </c>
      <c r="S4" s="95">
        <v>1992</v>
      </c>
      <c r="T4" s="98">
        <v>1993</v>
      </c>
      <c r="U4" s="98">
        <v>1994</v>
      </c>
      <c r="V4" s="99">
        <v>1995</v>
      </c>
      <c r="W4" s="99">
        <v>1996</v>
      </c>
      <c r="X4" s="99">
        <v>1997</v>
      </c>
      <c r="Y4" s="99">
        <v>1998</v>
      </c>
      <c r="Z4" s="99">
        <v>1999</v>
      </c>
      <c r="AA4" s="99">
        <v>2000</v>
      </c>
      <c r="AB4" s="99">
        <v>2001</v>
      </c>
      <c r="AC4" s="99">
        <v>2002</v>
      </c>
      <c r="AD4" s="99">
        <v>2003</v>
      </c>
      <c r="AE4" s="99">
        <v>2004</v>
      </c>
      <c r="AF4" s="99">
        <v>2005</v>
      </c>
      <c r="AG4" s="99">
        <v>2006</v>
      </c>
      <c r="AH4" s="99">
        <v>2007</v>
      </c>
      <c r="AI4" s="99">
        <v>2008</v>
      </c>
      <c r="AJ4" s="99">
        <v>2009</v>
      </c>
      <c r="AK4" s="99">
        <v>2010</v>
      </c>
      <c r="AL4" s="99">
        <v>2011</v>
      </c>
      <c r="AM4" s="99">
        <v>2012</v>
      </c>
      <c r="AN4" s="99">
        <v>2013</v>
      </c>
      <c r="AO4" s="99">
        <v>2014</v>
      </c>
      <c r="AP4" s="99">
        <v>2015</v>
      </c>
      <c r="AQ4" s="99">
        <v>2016</v>
      </c>
      <c r="AR4" s="99">
        <v>2017</v>
      </c>
      <c r="AS4" s="99">
        <v>2018</v>
      </c>
      <c r="AT4" s="99">
        <v>2019</v>
      </c>
      <c r="AU4" s="99">
        <v>2020</v>
      </c>
      <c r="AV4" s="99">
        <v>2021</v>
      </c>
      <c r="AW4" s="99">
        <v>2022</v>
      </c>
      <c r="AX4" s="99">
        <v>2023</v>
      </c>
      <c r="AY4" s="99">
        <v>2024</v>
      </c>
      <c r="AZ4" s="204"/>
    </row>
    <row r="5" spans="1:52" s="118" customFormat="1" ht="12.75" x14ac:dyDescent="0.2">
      <c r="A5" s="100" t="s">
        <v>242</v>
      </c>
      <c r="B5" s="101"/>
      <c r="C5" s="101"/>
      <c r="D5" s="102"/>
      <c r="E5" s="103">
        <v>1677</v>
      </c>
      <c r="F5" s="103">
        <v>1603</v>
      </c>
      <c r="G5" s="103">
        <v>1537</v>
      </c>
      <c r="H5" s="103">
        <v>1714</v>
      </c>
      <c r="I5" s="103">
        <v>1730</v>
      </c>
      <c r="J5" s="103">
        <v>1460</v>
      </c>
      <c r="K5" s="103">
        <v>1361</v>
      </c>
      <c r="L5" s="103">
        <v>1280</v>
      </c>
      <c r="M5" s="103">
        <v>1284</v>
      </c>
      <c r="N5" s="103">
        <v>1223</v>
      </c>
      <c r="O5" s="103">
        <v>1345</v>
      </c>
      <c r="P5" s="103">
        <v>1441</v>
      </c>
      <c r="Q5" s="103">
        <v>1490</v>
      </c>
      <c r="R5" s="103">
        <v>1421</v>
      </c>
      <c r="S5" s="103">
        <v>1497</v>
      </c>
      <c r="T5" s="103">
        <v>1430</v>
      </c>
      <c r="U5" s="103">
        <v>1389</v>
      </c>
      <c r="V5" s="103">
        <v>1521</v>
      </c>
      <c r="W5" s="103">
        <v>1615</v>
      </c>
      <c r="X5" s="117">
        <v>1698</v>
      </c>
      <c r="Y5" s="117">
        <v>1697</v>
      </c>
      <c r="Z5" s="117">
        <v>1792</v>
      </c>
      <c r="AA5" s="117">
        <v>1810</v>
      </c>
      <c r="AB5" s="117">
        <v>1885</v>
      </c>
      <c r="AC5" s="117">
        <v>1973</v>
      </c>
      <c r="AD5" s="117">
        <v>2095</v>
      </c>
      <c r="AE5" s="117">
        <v>2259</v>
      </c>
      <c r="AF5" s="117">
        <v>2415</v>
      </c>
      <c r="AG5" s="117">
        <v>2634</v>
      </c>
      <c r="AH5" s="117">
        <v>2605</v>
      </c>
      <c r="AI5" s="117">
        <v>2487</v>
      </c>
      <c r="AJ5" s="117">
        <v>2422</v>
      </c>
      <c r="AK5" s="117">
        <v>2334</v>
      </c>
      <c r="AL5" s="117">
        <v>2587</v>
      </c>
      <c r="AM5" s="117">
        <v>2748</v>
      </c>
      <c r="AN5" s="117">
        <v>2546</v>
      </c>
      <c r="AO5" s="117">
        <v>2382</v>
      </c>
      <c r="AP5" s="117">
        <v>2494</v>
      </c>
      <c r="AQ5" s="117">
        <v>2550</v>
      </c>
      <c r="AR5" s="141">
        <f t="shared" ref="AR5:AW5" si="0">SUM(AR6,AR7,AR11,AR16,AR17,AR26,AR37,AR40,AR44,AR49,AR50,AR54,AR55,AR56,AR57,AR63,AR71,AR81,AR84,AR86,AR92,AR94,AR95,AR36,AR99)</f>
        <v>2530</v>
      </c>
      <c r="AS5" s="141">
        <f t="shared" si="0"/>
        <v>2397</v>
      </c>
      <c r="AT5" s="141">
        <f t="shared" si="0"/>
        <v>2260</v>
      </c>
      <c r="AU5" s="141">
        <f t="shared" si="0"/>
        <v>2214</v>
      </c>
      <c r="AV5" s="141">
        <f>SUM(AV6,AV7,AV11,AV16,AV17,AV26,AV37,AV40,AV44,AV49,AV50,AV54,AV55,AV56,AV57,AV63,AV71,AV81,AV84,AV86,AV92,AV94,AV95,AV36,AV99)</f>
        <v>2094</v>
      </c>
      <c r="AW5" s="141">
        <f t="shared" si="0"/>
        <v>2039</v>
      </c>
      <c r="AX5" s="141">
        <f>SUM(AX6,AX7,AX11,AX16,AX17,AX26,AX37,AX40,AX44,AX49,AX50,AX54,AX55,AX56,AX57,AX63,AX71,AX81,AX84,AX86,AX92,AX94,AX95,AX36,AX99)</f>
        <v>1901</v>
      </c>
      <c r="AY5" s="141">
        <f>SUM(AY6,AY7,AY11,AY16,AY17,AY26,AY37,AY40,AY44,AY49,AY50,AY54,AY55,AY56,AY57,AY63,AY71,AY81,AY84,AY86,AY92,AY94,AY95,AY36,AY99, AY112)</f>
        <v>2978</v>
      </c>
      <c r="AZ5" s="208"/>
    </row>
    <row r="6" spans="1:52" s="3" customFormat="1" ht="12.75" customHeight="1" x14ac:dyDescent="0.2">
      <c r="A6" s="3" t="s">
        <v>68</v>
      </c>
      <c r="B6" s="73" t="s">
        <v>525</v>
      </c>
      <c r="C6" s="2" t="s">
        <v>68</v>
      </c>
      <c r="E6" s="2">
        <v>19</v>
      </c>
      <c r="F6" s="2">
        <v>19</v>
      </c>
      <c r="G6" s="2">
        <v>17</v>
      </c>
      <c r="H6" s="2">
        <v>15</v>
      </c>
      <c r="I6" s="2">
        <v>21</v>
      </c>
      <c r="J6" s="2">
        <v>13</v>
      </c>
      <c r="K6" s="2">
        <v>12</v>
      </c>
      <c r="L6" s="2">
        <v>12</v>
      </c>
      <c r="M6" s="2">
        <v>16</v>
      </c>
      <c r="N6" s="2">
        <v>24</v>
      </c>
      <c r="O6" s="2">
        <v>21</v>
      </c>
      <c r="P6" s="2">
        <v>19</v>
      </c>
      <c r="Q6" s="2">
        <v>25</v>
      </c>
      <c r="R6" s="2">
        <v>19</v>
      </c>
      <c r="S6" s="2">
        <v>23</v>
      </c>
      <c r="T6" s="3">
        <v>23</v>
      </c>
      <c r="U6" s="3">
        <v>34</v>
      </c>
      <c r="V6" s="3">
        <v>33</v>
      </c>
      <c r="W6" s="3">
        <v>34</v>
      </c>
      <c r="X6" s="105">
        <v>36</v>
      </c>
      <c r="Y6" s="105">
        <v>37</v>
      </c>
      <c r="Z6" s="105">
        <v>39</v>
      </c>
      <c r="AA6" s="105">
        <v>29</v>
      </c>
      <c r="AB6" s="105">
        <v>25</v>
      </c>
      <c r="AC6" s="105">
        <v>29</v>
      </c>
      <c r="AD6" s="105">
        <v>37</v>
      </c>
      <c r="AE6" s="105">
        <v>35</v>
      </c>
      <c r="AF6" s="105">
        <v>32</v>
      </c>
      <c r="AG6" s="105">
        <v>40</v>
      </c>
      <c r="AH6" s="105">
        <v>34</v>
      </c>
      <c r="AI6" s="105">
        <v>30</v>
      </c>
      <c r="AJ6" s="105">
        <v>30</v>
      </c>
      <c r="AK6" s="105">
        <v>49</v>
      </c>
      <c r="AL6" s="105">
        <v>71</v>
      </c>
      <c r="AM6" s="105">
        <v>78</v>
      </c>
      <c r="AN6" s="105">
        <v>66</v>
      </c>
      <c r="AO6" s="105">
        <v>56</v>
      </c>
      <c r="AP6" s="105">
        <v>47</v>
      </c>
      <c r="AQ6" s="105">
        <v>49</v>
      </c>
      <c r="AR6" s="105">
        <v>53</v>
      </c>
      <c r="AS6" s="105">
        <v>48</v>
      </c>
      <c r="AT6" s="105">
        <v>41</v>
      </c>
      <c r="AU6" s="105">
        <v>42</v>
      </c>
      <c r="AV6" s="105">
        <v>39</v>
      </c>
      <c r="AW6" s="105">
        <v>33</v>
      </c>
      <c r="AX6" s="105">
        <v>31</v>
      </c>
      <c r="AY6" s="105">
        <v>48</v>
      </c>
      <c r="AZ6" s="20"/>
    </row>
    <row r="7" spans="1:52" s="3" customFormat="1" ht="12.75" customHeight="1" x14ac:dyDescent="0.2">
      <c r="A7" s="3" t="s">
        <v>267</v>
      </c>
      <c r="B7" s="60" t="s">
        <v>484</v>
      </c>
      <c r="C7" s="2" t="s">
        <v>267</v>
      </c>
      <c r="E7" s="2"/>
      <c r="F7" s="2"/>
      <c r="G7" s="2"/>
      <c r="H7" s="2"/>
      <c r="I7" s="2"/>
      <c r="J7" s="2"/>
      <c r="K7" s="2"/>
      <c r="L7" s="2"/>
      <c r="M7" s="2"/>
      <c r="N7" s="2"/>
      <c r="O7" s="2"/>
      <c r="P7" s="2"/>
      <c r="Q7" s="2"/>
      <c r="R7" s="2"/>
      <c r="S7" s="2"/>
      <c r="X7" s="105"/>
      <c r="Y7" s="105"/>
      <c r="Z7" s="105"/>
      <c r="AA7" s="105"/>
      <c r="AB7" s="105"/>
      <c r="AC7" s="105"/>
      <c r="AD7" s="105"/>
      <c r="AE7" s="105"/>
      <c r="AF7" s="105"/>
      <c r="AG7" s="105"/>
      <c r="AH7" s="105"/>
      <c r="AI7" s="105"/>
      <c r="AJ7" s="105"/>
      <c r="AK7" s="105"/>
      <c r="AL7" s="105"/>
      <c r="AM7" s="105"/>
      <c r="AN7" s="105"/>
      <c r="AO7" s="105">
        <v>1</v>
      </c>
      <c r="AP7" s="105">
        <v>96</v>
      </c>
      <c r="AQ7" s="105">
        <v>108</v>
      </c>
      <c r="AR7" s="105">
        <v>102</v>
      </c>
      <c r="AS7" s="105">
        <v>95</v>
      </c>
      <c r="AT7" s="105">
        <v>108</v>
      </c>
      <c r="AU7" s="105">
        <v>124</v>
      </c>
      <c r="AV7" s="105">
        <v>111</v>
      </c>
      <c r="AW7" s="105">
        <v>81</v>
      </c>
      <c r="AX7" s="105">
        <v>69</v>
      </c>
      <c r="AY7" s="105">
        <v>102</v>
      </c>
      <c r="AZ7" s="20"/>
    </row>
    <row r="8" spans="1:52" s="3" customFormat="1" ht="12.75" customHeight="1" x14ac:dyDescent="0.2">
      <c r="A8" s="3" t="s">
        <v>267</v>
      </c>
      <c r="B8" s="73" t="s">
        <v>612</v>
      </c>
      <c r="C8" s="2" t="s">
        <v>44</v>
      </c>
      <c r="D8" s="20"/>
      <c r="E8" s="3">
        <v>46</v>
      </c>
      <c r="F8" s="3">
        <v>60</v>
      </c>
      <c r="G8" s="3">
        <v>71</v>
      </c>
      <c r="H8" s="3">
        <v>82</v>
      </c>
      <c r="I8" s="3">
        <v>82</v>
      </c>
      <c r="J8" s="3">
        <v>76</v>
      </c>
      <c r="K8" s="3">
        <v>78</v>
      </c>
      <c r="L8" s="3">
        <v>76</v>
      </c>
      <c r="M8" s="3">
        <v>74</v>
      </c>
      <c r="N8" s="3">
        <v>83</v>
      </c>
      <c r="O8" s="3">
        <v>76</v>
      </c>
      <c r="P8" s="3">
        <v>74</v>
      </c>
      <c r="Q8" s="3">
        <v>84</v>
      </c>
      <c r="R8" s="3">
        <v>92</v>
      </c>
      <c r="S8" s="3">
        <v>87</v>
      </c>
      <c r="T8" s="3">
        <v>73</v>
      </c>
      <c r="U8" s="3">
        <v>64</v>
      </c>
      <c r="V8" s="3">
        <v>71</v>
      </c>
      <c r="W8" s="3">
        <v>86</v>
      </c>
      <c r="X8" s="105">
        <v>84</v>
      </c>
      <c r="Y8" s="105">
        <v>80</v>
      </c>
      <c r="Z8" s="105">
        <v>77</v>
      </c>
      <c r="AA8" s="105">
        <v>75</v>
      </c>
      <c r="AB8" s="105">
        <v>85</v>
      </c>
      <c r="AC8" s="105">
        <v>81</v>
      </c>
      <c r="AD8" s="105">
        <v>101</v>
      </c>
      <c r="AE8" s="105">
        <v>102</v>
      </c>
      <c r="AF8" s="105">
        <v>110</v>
      </c>
      <c r="AG8" s="105">
        <v>96</v>
      </c>
      <c r="AH8" s="105">
        <v>103</v>
      </c>
      <c r="AI8" s="105">
        <v>102</v>
      </c>
      <c r="AJ8" s="105">
        <v>109</v>
      </c>
      <c r="AK8" s="105">
        <v>105</v>
      </c>
      <c r="AL8" s="105">
        <v>95</v>
      </c>
      <c r="AM8" s="105">
        <v>106</v>
      </c>
      <c r="AN8" s="105">
        <v>110</v>
      </c>
      <c r="AO8" s="105">
        <v>108</v>
      </c>
      <c r="AP8" s="105">
        <v>15</v>
      </c>
      <c r="AQ8" s="105">
        <v>3</v>
      </c>
      <c r="AR8" s="105"/>
      <c r="AS8" s="105"/>
      <c r="AT8" s="105"/>
      <c r="AU8" s="105"/>
      <c r="AV8" s="105"/>
      <c r="AW8" s="105"/>
      <c r="AX8" s="105"/>
      <c r="AY8" s="105"/>
      <c r="AZ8" s="20"/>
    </row>
    <row r="9" spans="1:52" s="3" customFormat="1" ht="12.75" hidden="1" customHeight="1" x14ac:dyDescent="0.2">
      <c r="B9" s="73" t="s">
        <v>54</v>
      </c>
      <c r="C9" s="32"/>
      <c r="D9" s="53" t="s">
        <v>308</v>
      </c>
      <c r="E9" s="47">
        <v>46</v>
      </c>
      <c r="F9" s="47">
        <v>60</v>
      </c>
      <c r="G9" s="47">
        <v>71</v>
      </c>
      <c r="H9" s="47">
        <v>82</v>
      </c>
      <c r="I9" s="47">
        <v>82</v>
      </c>
      <c r="J9" s="47">
        <v>76</v>
      </c>
      <c r="K9" s="47">
        <v>78</v>
      </c>
      <c r="L9" s="47">
        <v>76</v>
      </c>
      <c r="M9" s="47">
        <v>74</v>
      </c>
      <c r="N9" s="47">
        <v>83</v>
      </c>
      <c r="O9" s="47">
        <v>76</v>
      </c>
      <c r="P9" s="47">
        <v>74</v>
      </c>
      <c r="Q9" s="47">
        <v>84</v>
      </c>
      <c r="R9" s="47">
        <v>92</v>
      </c>
      <c r="S9" s="47">
        <v>87</v>
      </c>
      <c r="T9" s="32">
        <v>73</v>
      </c>
      <c r="U9" s="32">
        <v>64</v>
      </c>
      <c r="V9" s="32">
        <v>71</v>
      </c>
      <c r="W9" s="32">
        <v>86</v>
      </c>
      <c r="X9" s="111">
        <v>84</v>
      </c>
      <c r="Y9" s="111">
        <v>80</v>
      </c>
      <c r="Z9" s="111">
        <v>77</v>
      </c>
      <c r="AA9" s="111">
        <v>75</v>
      </c>
      <c r="AB9" s="111">
        <v>85</v>
      </c>
      <c r="AC9" s="111">
        <v>80</v>
      </c>
      <c r="AD9" s="105" t="s">
        <v>54</v>
      </c>
      <c r="AE9" s="105" t="s">
        <v>54</v>
      </c>
      <c r="AF9" s="105" t="s">
        <v>54</v>
      </c>
      <c r="AG9" s="105" t="s">
        <v>54</v>
      </c>
      <c r="AH9" s="105" t="s">
        <v>54</v>
      </c>
      <c r="AI9" s="105" t="s">
        <v>54</v>
      </c>
      <c r="AJ9" s="105" t="s">
        <v>54</v>
      </c>
      <c r="AK9" s="105" t="s">
        <v>54</v>
      </c>
      <c r="AL9" s="105" t="s">
        <v>54</v>
      </c>
      <c r="AM9" s="105"/>
      <c r="AN9" s="105"/>
      <c r="AO9" s="105"/>
      <c r="AP9" s="105"/>
      <c r="AQ9" s="105"/>
      <c r="AR9" s="105"/>
      <c r="AS9" s="105"/>
      <c r="AT9" s="105"/>
      <c r="AU9" s="105"/>
      <c r="AV9" s="105"/>
      <c r="AW9" s="105"/>
      <c r="AX9" s="105"/>
      <c r="AY9" s="105"/>
      <c r="AZ9" s="20"/>
    </row>
    <row r="10" spans="1:52" s="3" customFormat="1" ht="12.75" hidden="1" customHeight="1" x14ac:dyDescent="0.2">
      <c r="B10" s="73"/>
      <c r="C10" s="32"/>
      <c r="D10" s="53" t="s">
        <v>169</v>
      </c>
      <c r="E10" s="47"/>
      <c r="F10" s="47"/>
      <c r="G10" s="47"/>
      <c r="H10" s="47"/>
      <c r="I10" s="47"/>
      <c r="J10" s="47"/>
      <c r="K10" s="47"/>
      <c r="L10" s="47"/>
      <c r="M10" s="47"/>
      <c r="N10" s="47"/>
      <c r="O10" s="47"/>
      <c r="P10" s="47"/>
      <c r="Q10" s="47"/>
      <c r="R10" s="47"/>
      <c r="S10" s="47"/>
      <c r="T10" s="32"/>
      <c r="U10" s="32"/>
      <c r="V10" s="32"/>
      <c r="W10" s="32"/>
      <c r="X10" s="111"/>
      <c r="Y10" s="111"/>
      <c r="Z10" s="111"/>
      <c r="AA10" s="111"/>
      <c r="AB10" s="111"/>
      <c r="AC10" s="111">
        <v>1</v>
      </c>
      <c r="AD10" s="105" t="s">
        <v>54</v>
      </c>
      <c r="AE10" s="105" t="s">
        <v>54</v>
      </c>
      <c r="AF10" s="105" t="s">
        <v>54</v>
      </c>
      <c r="AG10" s="105" t="s">
        <v>54</v>
      </c>
      <c r="AH10" s="105" t="s">
        <v>54</v>
      </c>
      <c r="AI10" s="105" t="s">
        <v>54</v>
      </c>
      <c r="AJ10" s="105" t="s">
        <v>54</v>
      </c>
      <c r="AK10" s="105" t="s">
        <v>54</v>
      </c>
      <c r="AL10" s="105" t="s">
        <v>54</v>
      </c>
      <c r="AM10" s="105"/>
      <c r="AN10" s="105"/>
      <c r="AO10" s="105"/>
      <c r="AP10" s="105"/>
      <c r="AQ10" s="105"/>
      <c r="AR10" s="105"/>
      <c r="AS10" s="105"/>
      <c r="AT10" s="105"/>
      <c r="AU10" s="105"/>
      <c r="AV10" s="105"/>
      <c r="AW10" s="105"/>
      <c r="AX10" s="105"/>
      <c r="AY10" s="105"/>
      <c r="AZ10" s="20"/>
    </row>
    <row r="11" spans="1:52" s="3" customFormat="1" ht="12.75" x14ac:dyDescent="0.2">
      <c r="A11" s="3" t="s">
        <v>243</v>
      </c>
      <c r="B11" s="73" t="s">
        <v>526</v>
      </c>
      <c r="C11" s="2" t="s">
        <v>80</v>
      </c>
      <c r="D11" s="2" t="s">
        <v>54</v>
      </c>
      <c r="E11" s="2">
        <v>157</v>
      </c>
      <c r="F11" s="2">
        <v>136</v>
      </c>
      <c r="G11" s="2">
        <v>120</v>
      </c>
      <c r="H11" s="2">
        <v>127</v>
      </c>
      <c r="I11" s="2">
        <v>124</v>
      </c>
      <c r="J11" s="2">
        <v>112</v>
      </c>
      <c r="K11" s="2">
        <v>113</v>
      </c>
      <c r="L11" s="2">
        <v>92</v>
      </c>
      <c r="M11" s="2">
        <v>92</v>
      </c>
      <c r="N11" s="2">
        <v>74</v>
      </c>
      <c r="O11" s="2">
        <v>107</v>
      </c>
      <c r="P11" s="2">
        <v>108</v>
      </c>
      <c r="Q11" s="2">
        <v>103</v>
      </c>
      <c r="R11" s="2">
        <v>106</v>
      </c>
      <c r="S11" s="2">
        <v>113</v>
      </c>
      <c r="T11" s="3">
        <v>109</v>
      </c>
      <c r="U11" s="3">
        <v>108</v>
      </c>
      <c r="V11" s="3">
        <v>99</v>
      </c>
      <c r="W11" s="3">
        <v>134</v>
      </c>
      <c r="X11" s="105">
        <v>139</v>
      </c>
      <c r="Y11" s="105">
        <v>150</v>
      </c>
      <c r="Z11" s="105">
        <v>168</v>
      </c>
      <c r="AA11" s="105">
        <v>181</v>
      </c>
      <c r="AB11" s="105">
        <v>186</v>
      </c>
      <c r="AC11" s="105">
        <v>200</v>
      </c>
      <c r="AD11" s="105">
        <v>207</v>
      </c>
      <c r="AE11" s="105">
        <v>213</v>
      </c>
      <c r="AF11" s="105">
        <v>201</v>
      </c>
      <c r="AG11" s="105">
        <v>203</v>
      </c>
      <c r="AH11" s="105">
        <v>203</v>
      </c>
      <c r="AI11" s="105">
        <v>196</v>
      </c>
      <c r="AJ11" s="105">
        <v>153</v>
      </c>
      <c r="AK11" s="105">
        <v>147</v>
      </c>
      <c r="AL11" s="105">
        <v>168</v>
      </c>
      <c r="AM11" s="105">
        <v>187</v>
      </c>
      <c r="AN11" s="105">
        <v>166</v>
      </c>
      <c r="AO11" s="105">
        <v>156</v>
      </c>
      <c r="AP11" s="105">
        <v>150</v>
      </c>
      <c r="AQ11" s="105">
        <v>146</v>
      </c>
      <c r="AR11" s="105">
        <v>142</v>
      </c>
      <c r="AS11" s="105">
        <v>118</v>
      </c>
      <c r="AT11" s="105">
        <f t="shared" ref="AT11:AY11" si="1">SUM(AT12:AT15)</f>
        <v>122</v>
      </c>
      <c r="AU11" s="105">
        <f t="shared" si="1"/>
        <v>110</v>
      </c>
      <c r="AV11" s="105">
        <f t="shared" si="1"/>
        <v>105</v>
      </c>
      <c r="AW11" s="105">
        <f t="shared" si="1"/>
        <v>123</v>
      </c>
      <c r="AX11" s="105">
        <f t="shared" si="1"/>
        <v>116</v>
      </c>
      <c r="AY11" s="105">
        <f t="shared" si="1"/>
        <v>201</v>
      </c>
      <c r="AZ11" s="20"/>
    </row>
    <row r="12" spans="1:52" s="3" customFormat="1" ht="12.75" x14ac:dyDescent="0.2">
      <c r="B12" s="180"/>
      <c r="C12" s="32"/>
      <c r="D12" s="33" t="s">
        <v>308</v>
      </c>
      <c r="E12" s="34"/>
      <c r="F12" s="34"/>
      <c r="G12" s="34"/>
      <c r="H12" s="34"/>
      <c r="I12" s="34"/>
      <c r="J12" s="34"/>
      <c r="K12" s="34"/>
      <c r="L12" s="34"/>
      <c r="M12" s="34"/>
      <c r="N12" s="34"/>
      <c r="O12" s="34"/>
      <c r="P12" s="34"/>
      <c r="Q12" s="34"/>
      <c r="R12" s="34"/>
      <c r="S12" s="34"/>
      <c r="T12" s="35"/>
      <c r="U12" s="35"/>
      <c r="V12" s="35"/>
      <c r="W12" s="35"/>
      <c r="X12" s="106"/>
      <c r="Y12" s="106"/>
      <c r="Z12" s="106"/>
      <c r="AA12" s="106"/>
      <c r="AB12" s="106"/>
      <c r="AC12" s="106"/>
      <c r="AD12" s="106"/>
      <c r="AE12" s="106"/>
      <c r="AF12" s="106"/>
      <c r="AG12" s="106"/>
      <c r="AH12" s="106"/>
      <c r="AI12" s="106"/>
      <c r="AJ12" s="106"/>
      <c r="AK12" s="106"/>
      <c r="AL12" s="106"/>
      <c r="AM12" s="107"/>
      <c r="AN12" s="107"/>
      <c r="AO12" s="107"/>
      <c r="AP12" s="107"/>
      <c r="AQ12" s="107">
        <v>1</v>
      </c>
      <c r="AR12" s="107">
        <v>0</v>
      </c>
      <c r="AS12" s="107">
        <v>0</v>
      </c>
      <c r="AT12" s="107">
        <v>0</v>
      </c>
      <c r="AU12" s="107">
        <v>0</v>
      </c>
      <c r="AV12" s="107">
        <v>0</v>
      </c>
      <c r="AW12" s="107">
        <v>0</v>
      </c>
      <c r="AX12" s="107"/>
      <c r="AY12" s="107"/>
      <c r="AZ12" s="20"/>
    </row>
    <row r="13" spans="1:52" s="3" customFormat="1" ht="12.75" x14ac:dyDescent="0.2">
      <c r="B13" s="180"/>
      <c r="C13" s="32"/>
      <c r="D13" s="33" t="s">
        <v>81</v>
      </c>
      <c r="E13" s="34">
        <v>41</v>
      </c>
      <c r="F13" s="34">
        <v>37</v>
      </c>
      <c r="G13" s="34">
        <v>25</v>
      </c>
      <c r="H13" s="34">
        <v>20</v>
      </c>
      <c r="I13" s="34">
        <v>15</v>
      </c>
      <c r="J13" s="34">
        <v>12</v>
      </c>
      <c r="K13" s="34">
        <v>10</v>
      </c>
      <c r="L13" s="34">
        <v>10</v>
      </c>
      <c r="M13" s="34">
        <v>10</v>
      </c>
      <c r="N13" s="34">
        <v>11</v>
      </c>
      <c r="O13" s="34">
        <v>8</v>
      </c>
      <c r="P13" s="34">
        <v>8</v>
      </c>
      <c r="Q13" s="34">
        <v>4</v>
      </c>
      <c r="R13" s="34">
        <v>8</v>
      </c>
      <c r="S13" s="34">
        <v>10</v>
      </c>
      <c r="T13" s="35">
        <v>5</v>
      </c>
      <c r="U13" s="35">
        <v>8</v>
      </c>
      <c r="V13" s="35">
        <v>8</v>
      </c>
      <c r="W13" s="35">
        <v>21</v>
      </c>
      <c r="X13" s="106">
        <v>25</v>
      </c>
      <c r="Y13" s="106">
        <v>22</v>
      </c>
      <c r="Z13" s="106">
        <v>27</v>
      </c>
      <c r="AA13" s="106">
        <v>39</v>
      </c>
      <c r="AB13" s="106">
        <v>45</v>
      </c>
      <c r="AC13" s="106">
        <v>56</v>
      </c>
      <c r="AD13" s="106">
        <v>65</v>
      </c>
      <c r="AE13" s="106">
        <v>55</v>
      </c>
      <c r="AF13" s="106">
        <v>55</v>
      </c>
      <c r="AG13" s="106">
        <v>61</v>
      </c>
      <c r="AH13" s="106">
        <v>55</v>
      </c>
      <c r="AI13" s="106">
        <v>45</v>
      </c>
      <c r="AJ13" s="106">
        <v>33</v>
      </c>
      <c r="AK13" s="106">
        <v>41</v>
      </c>
      <c r="AL13" s="106">
        <v>37</v>
      </c>
      <c r="AM13" s="107">
        <v>30</v>
      </c>
      <c r="AN13" s="107">
        <v>28</v>
      </c>
      <c r="AO13" s="107">
        <v>20</v>
      </c>
      <c r="AP13" s="107">
        <v>21</v>
      </c>
      <c r="AQ13" s="107">
        <v>24</v>
      </c>
      <c r="AR13" s="107">
        <v>28</v>
      </c>
      <c r="AS13" s="107">
        <v>22</v>
      </c>
      <c r="AT13" s="107">
        <v>21</v>
      </c>
      <c r="AU13" s="107">
        <v>20</v>
      </c>
      <c r="AV13" s="107">
        <v>22</v>
      </c>
      <c r="AW13" s="107">
        <v>27</v>
      </c>
      <c r="AX13" s="107">
        <v>27</v>
      </c>
      <c r="AY13" s="107">
        <v>36</v>
      </c>
      <c r="AZ13" s="20"/>
    </row>
    <row r="14" spans="1:52" s="3" customFormat="1" ht="12.75" x14ac:dyDescent="0.2">
      <c r="B14" s="180"/>
      <c r="C14" s="32"/>
      <c r="D14" s="33" t="s">
        <v>71</v>
      </c>
      <c r="E14" s="34">
        <v>16</v>
      </c>
      <c r="F14" s="34">
        <v>9</v>
      </c>
      <c r="G14" s="34">
        <v>4</v>
      </c>
      <c r="H14" s="34">
        <v>0</v>
      </c>
      <c r="I14" s="34">
        <v>5</v>
      </c>
      <c r="J14" s="34">
        <v>3</v>
      </c>
      <c r="K14" s="34">
        <v>2</v>
      </c>
      <c r="L14" s="34">
        <v>2</v>
      </c>
      <c r="M14" s="34">
        <v>3</v>
      </c>
      <c r="N14" s="34">
        <v>1</v>
      </c>
      <c r="O14" s="34">
        <v>2</v>
      </c>
      <c r="P14" s="34">
        <v>2</v>
      </c>
      <c r="Q14" s="34">
        <v>2</v>
      </c>
      <c r="R14" s="34">
        <v>10</v>
      </c>
      <c r="S14" s="34">
        <v>9</v>
      </c>
      <c r="T14" s="35">
        <v>8</v>
      </c>
      <c r="U14" s="35">
        <v>6</v>
      </c>
      <c r="V14" s="35">
        <v>5</v>
      </c>
      <c r="W14" s="35">
        <v>9</v>
      </c>
      <c r="X14" s="106">
        <v>7</v>
      </c>
      <c r="Y14" s="106">
        <v>3</v>
      </c>
      <c r="Z14" s="106">
        <v>5</v>
      </c>
      <c r="AA14" s="106">
        <v>9</v>
      </c>
      <c r="AB14" s="106">
        <v>6</v>
      </c>
      <c r="AC14" s="106">
        <v>7</v>
      </c>
      <c r="AD14" s="106">
        <v>6</v>
      </c>
      <c r="AE14" s="106">
        <v>11</v>
      </c>
      <c r="AF14" s="106">
        <v>10</v>
      </c>
      <c r="AG14" s="106">
        <v>14</v>
      </c>
      <c r="AH14" s="106">
        <v>18</v>
      </c>
      <c r="AI14" s="106">
        <v>17</v>
      </c>
      <c r="AJ14" s="106">
        <v>14</v>
      </c>
      <c r="AK14" s="106">
        <v>8</v>
      </c>
      <c r="AL14" s="106">
        <v>6</v>
      </c>
      <c r="AM14" s="107">
        <v>12</v>
      </c>
      <c r="AN14" s="107">
        <v>13</v>
      </c>
      <c r="AO14" s="107">
        <v>15</v>
      </c>
      <c r="AP14" s="107">
        <v>11</v>
      </c>
      <c r="AQ14" s="107">
        <v>8</v>
      </c>
      <c r="AR14" s="107">
        <v>10</v>
      </c>
      <c r="AS14" s="107">
        <v>7</v>
      </c>
      <c r="AT14" s="107">
        <v>7</v>
      </c>
      <c r="AU14" s="107">
        <v>5</v>
      </c>
      <c r="AV14" s="107">
        <v>3</v>
      </c>
      <c r="AW14" s="107">
        <v>5</v>
      </c>
      <c r="AX14" s="107">
        <v>3</v>
      </c>
      <c r="AY14" s="107">
        <v>9</v>
      </c>
      <c r="AZ14" s="20"/>
    </row>
    <row r="15" spans="1:52" s="3" customFormat="1" ht="12.75" x14ac:dyDescent="0.2">
      <c r="B15" s="180"/>
      <c r="C15" s="32"/>
      <c r="D15" s="33" t="s">
        <v>82</v>
      </c>
      <c r="E15" s="34">
        <v>100</v>
      </c>
      <c r="F15" s="34">
        <v>90</v>
      </c>
      <c r="G15" s="34">
        <v>91</v>
      </c>
      <c r="H15" s="34">
        <v>107</v>
      </c>
      <c r="I15" s="34">
        <v>104</v>
      </c>
      <c r="J15" s="34">
        <v>97</v>
      </c>
      <c r="K15" s="34">
        <v>101</v>
      </c>
      <c r="L15" s="34">
        <v>80</v>
      </c>
      <c r="M15" s="34">
        <v>79</v>
      </c>
      <c r="N15" s="34">
        <v>62</v>
      </c>
      <c r="O15" s="34">
        <v>97</v>
      </c>
      <c r="P15" s="34">
        <v>98</v>
      </c>
      <c r="Q15" s="34">
        <v>97</v>
      </c>
      <c r="R15" s="34">
        <v>88</v>
      </c>
      <c r="S15" s="34">
        <v>94</v>
      </c>
      <c r="T15" s="35">
        <v>96</v>
      </c>
      <c r="U15" s="35">
        <v>94</v>
      </c>
      <c r="V15" s="35">
        <v>86</v>
      </c>
      <c r="W15" s="35">
        <v>104</v>
      </c>
      <c r="X15" s="106">
        <v>107</v>
      </c>
      <c r="Y15" s="106">
        <v>125</v>
      </c>
      <c r="Z15" s="106">
        <v>136</v>
      </c>
      <c r="AA15" s="106">
        <v>133</v>
      </c>
      <c r="AB15" s="106">
        <v>135</v>
      </c>
      <c r="AC15" s="106">
        <v>137</v>
      </c>
      <c r="AD15" s="106">
        <v>136</v>
      </c>
      <c r="AE15" s="106">
        <v>147</v>
      </c>
      <c r="AF15" s="106">
        <v>136</v>
      </c>
      <c r="AG15" s="106">
        <v>128</v>
      </c>
      <c r="AH15" s="106">
        <v>130</v>
      </c>
      <c r="AI15" s="106">
        <v>134</v>
      </c>
      <c r="AJ15" s="106">
        <v>106</v>
      </c>
      <c r="AK15" s="106">
        <v>98</v>
      </c>
      <c r="AL15" s="106">
        <v>125</v>
      </c>
      <c r="AM15" s="107">
        <v>145</v>
      </c>
      <c r="AN15" s="107">
        <v>125</v>
      </c>
      <c r="AO15" s="107">
        <v>121</v>
      </c>
      <c r="AP15" s="107">
        <v>118</v>
      </c>
      <c r="AQ15" s="107">
        <v>113</v>
      </c>
      <c r="AR15" s="107">
        <v>104</v>
      </c>
      <c r="AS15" s="107">
        <v>89</v>
      </c>
      <c r="AT15" s="107">
        <v>94</v>
      </c>
      <c r="AU15" s="107">
        <v>85</v>
      </c>
      <c r="AV15" s="107">
        <v>80</v>
      </c>
      <c r="AW15" s="107">
        <v>91</v>
      </c>
      <c r="AX15" s="107">
        <v>86</v>
      </c>
      <c r="AY15" s="107">
        <v>156</v>
      </c>
      <c r="AZ15" s="20"/>
    </row>
    <row r="16" spans="1:52" s="3" customFormat="1" ht="12.75" customHeight="1" x14ac:dyDescent="0.2">
      <c r="A16" s="3" t="s">
        <v>243</v>
      </c>
      <c r="B16" s="73" t="s">
        <v>527</v>
      </c>
      <c r="C16" s="2" t="s">
        <v>429</v>
      </c>
      <c r="D16" s="20"/>
      <c r="E16" s="2">
        <v>14</v>
      </c>
      <c r="F16" s="2">
        <v>12</v>
      </c>
      <c r="G16" s="2">
        <v>18</v>
      </c>
      <c r="H16" s="2">
        <v>13</v>
      </c>
      <c r="I16" s="2">
        <v>12</v>
      </c>
      <c r="J16" s="2">
        <v>7</v>
      </c>
      <c r="K16" s="2">
        <v>8</v>
      </c>
      <c r="L16" s="2">
        <v>7</v>
      </c>
      <c r="M16" s="2">
        <v>11</v>
      </c>
      <c r="N16" s="2">
        <v>11</v>
      </c>
      <c r="O16" s="2">
        <v>16</v>
      </c>
      <c r="P16" s="2">
        <v>21</v>
      </c>
      <c r="Q16" s="2">
        <v>16</v>
      </c>
      <c r="R16" s="2">
        <v>22</v>
      </c>
      <c r="S16" s="2">
        <v>16</v>
      </c>
      <c r="T16" s="3">
        <v>11</v>
      </c>
      <c r="U16" s="3">
        <v>9</v>
      </c>
      <c r="V16" s="3">
        <v>12</v>
      </c>
      <c r="W16" s="3">
        <v>9</v>
      </c>
      <c r="X16" s="105">
        <v>14</v>
      </c>
      <c r="Y16" s="105">
        <v>13</v>
      </c>
      <c r="Z16" s="105">
        <v>14</v>
      </c>
      <c r="AA16" s="105">
        <v>7</v>
      </c>
      <c r="AB16" s="105">
        <v>9</v>
      </c>
      <c r="AC16" s="105">
        <v>20</v>
      </c>
      <c r="AD16" s="105">
        <v>18</v>
      </c>
      <c r="AE16" s="105">
        <v>23</v>
      </c>
      <c r="AF16" s="105">
        <v>24</v>
      </c>
      <c r="AG16" s="105">
        <v>22</v>
      </c>
      <c r="AH16" s="105">
        <v>32</v>
      </c>
      <c r="AI16" s="105">
        <v>22</v>
      </c>
      <c r="AJ16" s="105">
        <v>35</v>
      </c>
      <c r="AK16" s="105">
        <v>34</v>
      </c>
      <c r="AL16" s="105">
        <v>19</v>
      </c>
      <c r="AM16" s="105">
        <v>27</v>
      </c>
      <c r="AN16" s="105">
        <v>16</v>
      </c>
      <c r="AO16" s="105">
        <v>28</v>
      </c>
      <c r="AP16" s="105">
        <v>16</v>
      </c>
      <c r="AQ16" s="105">
        <v>26</v>
      </c>
      <c r="AR16" s="105">
        <v>20</v>
      </c>
      <c r="AS16" s="105">
        <v>17</v>
      </c>
      <c r="AT16" s="105">
        <v>17</v>
      </c>
      <c r="AU16" s="105">
        <v>25</v>
      </c>
      <c r="AV16" s="105">
        <v>18</v>
      </c>
      <c r="AW16" s="105">
        <v>18</v>
      </c>
      <c r="AX16" s="105">
        <v>25</v>
      </c>
      <c r="AY16" s="105">
        <v>26</v>
      </c>
      <c r="AZ16" s="20"/>
    </row>
    <row r="17" spans="1:52" s="3" customFormat="1" ht="12.75" x14ac:dyDescent="0.2">
      <c r="A17" s="67" t="s">
        <v>137</v>
      </c>
      <c r="B17" s="73" t="s">
        <v>528</v>
      </c>
      <c r="C17" s="2" t="s">
        <v>137</v>
      </c>
      <c r="D17" s="20"/>
      <c r="E17" s="2">
        <v>239</v>
      </c>
      <c r="F17" s="2">
        <v>228</v>
      </c>
      <c r="G17" s="2">
        <v>234</v>
      </c>
      <c r="H17" s="2">
        <v>254</v>
      </c>
      <c r="I17" s="2">
        <v>230</v>
      </c>
      <c r="J17" s="2">
        <v>233</v>
      </c>
      <c r="K17" s="2">
        <v>230</v>
      </c>
      <c r="L17" s="2">
        <v>202</v>
      </c>
      <c r="M17" s="2">
        <v>185</v>
      </c>
      <c r="N17" s="2">
        <v>150</v>
      </c>
      <c r="O17" s="2">
        <v>160</v>
      </c>
      <c r="P17" s="2">
        <v>177</v>
      </c>
      <c r="Q17" s="2">
        <v>216</v>
      </c>
      <c r="R17" s="2">
        <v>190</v>
      </c>
      <c r="S17" s="2">
        <v>230</v>
      </c>
      <c r="T17" s="3">
        <v>282</v>
      </c>
      <c r="U17" s="3">
        <v>302</v>
      </c>
      <c r="V17" s="3">
        <v>320</v>
      </c>
      <c r="W17" s="3">
        <v>311</v>
      </c>
      <c r="X17" s="105">
        <v>334</v>
      </c>
      <c r="Y17" s="105">
        <v>320</v>
      </c>
      <c r="Z17" s="105">
        <v>303</v>
      </c>
      <c r="AA17" s="105">
        <v>300</v>
      </c>
      <c r="AB17" s="105">
        <v>302</v>
      </c>
      <c r="AC17" s="105">
        <v>330</v>
      </c>
      <c r="AD17" s="105">
        <v>349</v>
      </c>
      <c r="AE17" s="105">
        <v>396</v>
      </c>
      <c r="AF17" s="105">
        <v>448</v>
      </c>
      <c r="AG17" s="105">
        <v>524</v>
      </c>
      <c r="AH17" s="105">
        <v>516</v>
      </c>
      <c r="AI17" s="105">
        <v>522</v>
      </c>
      <c r="AJ17" s="105">
        <v>538</v>
      </c>
      <c r="AK17" s="105">
        <v>538</v>
      </c>
      <c r="AL17" s="105">
        <v>617</v>
      </c>
      <c r="AM17" s="105">
        <v>655</v>
      </c>
      <c r="AN17" s="105">
        <v>628</v>
      </c>
      <c r="AO17" s="105">
        <v>538</v>
      </c>
      <c r="AP17" s="105">
        <v>526</v>
      </c>
      <c r="AQ17" s="105">
        <v>521</v>
      </c>
      <c r="AR17" s="105">
        <v>464</v>
      </c>
      <c r="AS17" s="105">
        <v>444</v>
      </c>
      <c r="AT17" s="105">
        <f t="shared" ref="AT17:AY17" si="2">SUM(AT18:AT24)</f>
        <v>385</v>
      </c>
      <c r="AU17" s="105">
        <f t="shared" si="2"/>
        <v>392</v>
      </c>
      <c r="AV17" s="105">
        <f t="shared" si="2"/>
        <v>361</v>
      </c>
      <c r="AW17" s="105">
        <f t="shared" si="2"/>
        <v>369</v>
      </c>
      <c r="AX17" s="105">
        <f t="shared" si="2"/>
        <v>324</v>
      </c>
      <c r="AY17" s="105">
        <f t="shared" si="2"/>
        <v>513</v>
      </c>
      <c r="AZ17" s="20"/>
    </row>
    <row r="18" spans="1:52" s="3" customFormat="1" ht="12.75" x14ac:dyDescent="0.2">
      <c r="A18" s="67"/>
      <c r="B18" s="180"/>
      <c r="C18" s="32"/>
      <c r="D18" s="33" t="s">
        <v>308</v>
      </c>
      <c r="E18" s="34">
        <v>105</v>
      </c>
      <c r="F18" s="34">
        <v>69</v>
      </c>
      <c r="G18" s="34">
        <v>54</v>
      </c>
      <c r="H18" s="34">
        <v>59</v>
      </c>
      <c r="I18" s="34">
        <v>51</v>
      </c>
      <c r="J18" s="34">
        <v>57</v>
      </c>
      <c r="K18" s="34">
        <v>65</v>
      </c>
      <c r="L18" s="34">
        <v>74</v>
      </c>
      <c r="M18" s="34">
        <v>76</v>
      </c>
      <c r="N18" s="34">
        <v>70</v>
      </c>
      <c r="O18" s="34">
        <v>73</v>
      </c>
      <c r="P18" s="34">
        <v>76</v>
      </c>
      <c r="Q18" s="34">
        <v>86</v>
      </c>
      <c r="R18" s="34">
        <v>74</v>
      </c>
      <c r="S18" s="34">
        <v>81</v>
      </c>
      <c r="T18" s="35">
        <v>89</v>
      </c>
      <c r="U18" s="35">
        <v>118</v>
      </c>
      <c r="V18" s="35">
        <v>118</v>
      </c>
      <c r="W18" s="35">
        <v>101</v>
      </c>
      <c r="X18" s="106">
        <v>113</v>
      </c>
      <c r="Y18" s="106">
        <v>108</v>
      </c>
      <c r="Z18" s="106">
        <v>101</v>
      </c>
      <c r="AA18" s="106">
        <v>102</v>
      </c>
      <c r="AB18" s="106">
        <v>95</v>
      </c>
      <c r="AC18" s="106">
        <v>83</v>
      </c>
      <c r="AD18" s="106">
        <v>91</v>
      </c>
      <c r="AE18" s="106">
        <v>113</v>
      </c>
      <c r="AF18" s="106">
        <v>107</v>
      </c>
      <c r="AG18" s="106">
        <v>58</v>
      </c>
      <c r="AH18" s="106">
        <v>27</v>
      </c>
      <c r="AI18" s="106">
        <v>30</v>
      </c>
      <c r="AJ18" s="106">
        <v>42</v>
      </c>
      <c r="AK18" s="106">
        <v>32</v>
      </c>
      <c r="AL18" s="106">
        <v>29</v>
      </c>
      <c r="AM18" s="107">
        <v>26</v>
      </c>
      <c r="AN18" s="107">
        <v>13</v>
      </c>
      <c r="AO18" s="107">
        <v>20</v>
      </c>
      <c r="AP18" s="107">
        <v>13</v>
      </c>
      <c r="AQ18" s="107">
        <v>23</v>
      </c>
      <c r="AR18" s="107">
        <v>22</v>
      </c>
      <c r="AS18" s="107">
        <v>13</v>
      </c>
      <c r="AT18" s="107">
        <v>11</v>
      </c>
      <c r="AU18" s="107">
        <v>10</v>
      </c>
      <c r="AV18" s="107">
        <v>8</v>
      </c>
      <c r="AW18" s="107">
        <v>10</v>
      </c>
      <c r="AX18" s="107">
        <v>8</v>
      </c>
      <c r="AY18" s="107">
        <v>11</v>
      </c>
      <c r="AZ18" s="20"/>
    </row>
    <row r="19" spans="1:52" s="3" customFormat="1" ht="12.75" x14ac:dyDescent="0.2">
      <c r="A19" s="67"/>
      <c r="B19" s="180"/>
      <c r="C19" s="32"/>
      <c r="D19" s="33" t="s">
        <v>514</v>
      </c>
      <c r="E19" s="34">
        <v>3</v>
      </c>
      <c r="F19" s="34">
        <v>12</v>
      </c>
      <c r="G19" s="34">
        <v>8</v>
      </c>
      <c r="H19" s="34">
        <v>8</v>
      </c>
      <c r="I19" s="34">
        <v>6</v>
      </c>
      <c r="J19" s="34">
        <v>8</v>
      </c>
      <c r="K19" s="34">
        <v>9</v>
      </c>
      <c r="L19" s="34">
        <v>5</v>
      </c>
      <c r="M19" s="34">
        <v>4</v>
      </c>
      <c r="N19" s="34">
        <v>7</v>
      </c>
      <c r="O19" s="34">
        <v>6</v>
      </c>
      <c r="P19" s="34">
        <v>12</v>
      </c>
      <c r="Q19" s="34">
        <v>16</v>
      </c>
      <c r="R19" s="34">
        <v>15</v>
      </c>
      <c r="S19" s="34">
        <v>29</v>
      </c>
      <c r="T19" s="35">
        <v>43</v>
      </c>
      <c r="U19" s="35">
        <v>36</v>
      </c>
      <c r="V19" s="35">
        <v>44</v>
      </c>
      <c r="W19" s="35">
        <v>51</v>
      </c>
      <c r="X19" s="106">
        <v>43</v>
      </c>
      <c r="Y19" s="106">
        <v>36</v>
      </c>
      <c r="Z19" s="106">
        <v>25</v>
      </c>
      <c r="AA19" s="106">
        <v>27</v>
      </c>
      <c r="AB19" s="106">
        <v>29</v>
      </c>
      <c r="AC19" s="106">
        <v>36</v>
      </c>
      <c r="AD19" s="106">
        <v>30</v>
      </c>
      <c r="AE19" s="106">
        <v>24</v>
      </c>
      <c r="AF19" s="106">
        <v>31</v>
      </c>
      <c r="AG19" s="106">
        <v>32</v>
      </c>
      <c r="AH19" s="106">
        <v>32</v>
      </c>
      <c r="AI19" s="106">
        <v>41</v>
      </c>
      <c r="AJ19" s="106">
        <v>50</v>
      </c>
      <c r="AK19" s="106">
        <v>65</v>
      </c>
      <c r="AL19" s="106">
        <v>75</v>
      </c>
      <c r="AM19" s="107">
        <v>77</v>
      </c>
      <c r="AN19" s="107">
        <v>69</v>
      </c>
      <c r="AO19" s="107">
        <v>55</v>
      </c>
      <c r="AP19" s="107">
        <v>51</v>
      </c>
      <c r="AQ19" s="107">
        <v>55</v>
      </c>
      <c r="AR19" s="107">
        <v>40</v>
      </c>
      <c r="AS19" s="107">
        <v>56</v>
      </c>
      <c r="AT19" s="107">
        <v>53</v>
      </c>
      <c r="AU19" s="107">
        <v>44</v>
      </c>
      <c r="AV19" s="107">
        <v>39</v>
      </c>
      <c r="AW19" s="107">
        <v>48</v>
      </c>
      <c r="AX19" s="107">
        <v>42</v>
      </c>
      <c r="AY19" s="107">
        <v>51</v>
      </c>
      <c r="AZ19" s="20"/>
    </row>
    <row r="20" spans="1:52" s="3" customFormat="1" ht="12.75" x14ac:dyDescent="0.2">
      <c r="A20" s="67"/>
      <c r="B20" s="180"/>
      <c r="C20" s="32"/>
      <c r="D20" s="33" t="s">
        <v>50</v>
      </c>
      <c r="E20" s="35"/>
      <c r="F20" s="35"/>
      <c r="G20" s="35"/>
      <c r="H20" s="35"/>
      <c r="I20" s="35"/>
      <c r="J20" s="35"/>
      <c r="K20" s="35"/>
      <c r="L20" s="35"/>
      <c r="M20" s="35"/>
      <c r="N20" s="35"/>
      <c r="O20" s="34">
        <v>1</v>
      </c>
      <c r="P20" s="34">
        <v>9</v>
      </c>
      <c r="Q20" s="34">
        <v>19</v>
      </c>
      <c r="R20" s="34">
        <v>13</v>
      </c>
      <c r="S20" s="34">
        <v>21</v>
      </c>
      <c r="T20" s="35">
        <v>30</v>
      </c>
      <c r="U20" s="35">
        <v>32</v>
      </c>
      <c r="V20" s="35">
        <v>31</v>
      </c>
      <c r="W20" s="35">
        <v>37</v>
      </c>
      <c r="X20" s="106">
        <v>33</v>
      </c>
      <c r="Y20" s="106">
        <v>39</v>
      </c>
      <c r="Z20" s="106">
        <v>41</v>
      </c>
      <c r="AA20" s="106">
        <v>36</v>
      </c>
      <c r="AB20" s="106">
        <v>29</v>
      </c>
      <c r="AC20" s="106">
        <v>30</v>
      </c>
      <c r="AD20" s="106">
        <v>25</v>
      </c>
      <c r="AE20" s="106">
        <v>30</v>
      </c>
      <c r="AF20" s="106">
        <v>26</v>
      </c>
      <c r="AG20" s="106">
        <v>28</v>
      </c>
      <c r="AH20" s="106">
        <v>32</v>
      </c>
      <c r="AI20" s="106">
        <v>28</v>
      </c>
      <c r="AJ20" s="106">
        <v>27</v>
      </c>
      <c r="AK20" s="106">
        <v>29</v>
      </c>
      <c r="AL20" s="106">
        <v>43</v>
      </c>
      <c r="AM20" s="107">
        <v>21</v>
      </c>
      <c r="AN20" s="107">
        <v>5</v>
      </c>
      <c r="AO20" s="107">
        <v>1</v>
      </c>
      <c r="AP20" s="107"/>
      <c r="AQ20" s="107"/>
      <c r="AR20" s="107"/>
      <c r="AS20" s="107"/>
      <c r="AT20" s="107"/>
      <c r="AU20" s="107"/>
      <c r="AV20" s="107"/>
      <c r="AW20" s="107"/>
      <c r="AX20" s="107"/>
      <c r="AY20" s="107"/>
      <c r="AZ20" s="20"/>
    </row>
    <row r="21" spans="1:52" s="3" customFormat="1" ht="12.75" x14ac:dyDescent="0.2">
      <c r="A21" s="67"/>
      <c r="B21" s="180"/>
      <c r="C21" s="32"/>
      <c r="D21" s="33" t="s">
        <v>343</v>
      </c>
      <c r="E21" s="35"/>
      <c r="F21" s="35"/>
      <c r="G21" s="35"/>
      <c r="H21" s="35"/>
      <c r="I21" s="35"/>
      <c r="J21" s="35"/>
      <c r="K21" s="35"/>
      <c r="L21" s="35"/>
      <c r="M21" s="35"/>
      <c r="N21" s="35"/>
      <c r="O21" s="34"/>
      <c r="P21" s="34"/>
      <c r="Q21" s="34"/>
      <c r="R21" s="34"/>
      <c r="S21" s="34"/>
      <c r="T21" s="35"/>
      <c r="U21" s="35"/>
      <c r="V21" s="35"/>
      <c r="W21" s="35"/>
      <c r="X21" s="106"/>
      <c r="Y21" s="106"/>
      <c r="Z21" s="106"/>
      <c r="AA21" s="106"/>
      <c r="AB21" s="106"/>
      <c r="AC21" s="106"/>
      <c r="AD21" s="106"/>
      <c r="AE21" s="106"/>
      <c r="AF21" s="106"/>
      <c r="AG21" s="106"/>
      <c r="AH21" s="106"/>
      <c r="AI21" s="106"/>
      <c r="AJ21" s="106"/>
      <c r="AK21" s="106"/>
      <c r="AL21" s="106"/>
      <c r="AM21" s="107">
        <v>25</v>
      </c>
      <c r="AN21" s="107">
        <v>28</v>
      </c>
      <c r="AO21" s="107">
        <v>32</v>
      </c>
      <c r="AP21" s="107">
        <v>34</v>
      </c>
      <c r="AQ21" s="107">
        <v>41</v>
      </c>
      <c r="AR21" s="107">
        <v>43</v>
      </c>
      <c r="AS21" s="107">
        <v>41</v>
      </c>
      <c r="AT21" s="107">
        <v>34</v>
      </c>
      <c r="AU21" s="107">
        <v>31</v>
      </c>
      <c r="AV21" s="107">
        <v>31</v>
      </c>
      <c r="AW21" s="107">
        <v>33</v>
      </c>
      <c r="AX21" s="107">
        <v>24</v>
      </c>
      <c r="AY21" s="107">
        <v>29</v>
      </c>
      <c r="AZ21" s="20"/>
    </row>
    <row r="22" spans="1:52" s="3" customFormat="1" ht="12.75" x14ac:dyDescent="0.2">
      <c r="A22" s="67"/>
      <c r="B22" s="180"/>
      <c r="C22" s="32"/>
      <c r="D22" s="33" t="s">
        <v>199</v>
      </c>
      <c r="E22" s="34"/>
      <c r="F22" s="34"/>
      <c r="G22" s="34"/>
      <c r="H22" s="34"/>
      <c r="I22" s="34"/>
      <c r="J22" s="34"/>
      <c r="K22" s="34"/>
      <c r="L22" s="34"/>
      <c r="M22" s="34"/>
      <c r="N22" s="34"/>
      <c r="O22" s="34"/>
      <c r="P22" s="34"/>
      <c r="Q22" s="34"/>
      <c r="R22" s="34"/>
      <c r="S22" s="34"/>
      <c r="T22" s="35"/>
      <c r="U22" s="35"/>
      <c r="V22" s="35"/>
      <c r="W22" s="35"/>
      <c r="X22" s="106"/>
      <c r="Y22" s="106"/>
      <c r="Z22" s="106"/>
      <c r="AA22" s="106"/>
      <c r="AB22" s="106"/>
      <c r="AC22" s="106"/>
      <c r="AD22" s="106"/>
      <c r="AE22" s="106"/>
      <c r="AF22" s="106">
        <v>3</v>
      </c>
      <c r="AG22" s="106">
        <v>60</v>
      </c>
      <c r="AH22" s="106">
        <v>59</v>
      </c>
      <c r="AI22" s="106">
        <v>59</v>
      </c>
      <c r="AJ22" s="106">
        <v>60</v>
      </c>
      <c r="AK22" s="106">
        <v>66</v>
      </c>
      <c r="AL22" s="106">
        <v>73</v>
      </c>
      <c r="AM22" s="107">
        <v>81</v>
      </c>
      <c r="AN22" s="107">
        <v>143</v>
      </c>
      <c r="AO22" s="107">
        <v>100</v>
      </c>
      <c r="AP22" s="107">
        <v>85</v>
      </c>
      <c r="AQ22" s="107">
        <v>68</v>
      </c>
      <c r="AR22" s="107">
        <v>62</v>
      </c>
      <c r="AS22" s="107">
        <v>67</v>
      </c>
      <c r="AT22" s="107">
        <v>55</v>
      </c>
      <c r="AU22" s="107">
        <v>51</v>
      </c>
      <c r="AV22" s="107">
        <v>46</v>
      </c>
      <c r="AW22" s="107">
        <v>64</v>
      </c>
      <c r="AX22" s="107">
        <v>57</v>
      </c>
      <c r="AY22" s="107">
        <v>78</v>
      </c>
      <c r="AZ22" s="20"/>
    </row>
    <row r="23" spans="1:52" s="3" customFormat="1" ht="12.75" x14ac:dyDescent="0.2">
      <c r="A23" s="67"/>
      <c r="B23" s="180"/>
      <c r="C23" s="32"/>
      <c r="D23" s="33" t="s">
        <v>49</v>
      </c>
      <c r="E23" s="34">
        <v>74</v>
      </c>
      <c r="F23" s="34">
        <v>85</v>
      </c>
      <c r="G23" s="34">
        <v>117</v>
      </c>
      <c r="H23" s="34">
        <v>126</v>
      </c>
      <c r="I23" s="34">
        <v>117</v>
      </c>
      <c r="J23" s="34">
        <v>106</v>
      </c>
      <c r="K23" s="34">
        <v>96</v>
      </c>
      <c r="L23" s="34">
        <v>83</v>
      </c>
      <c r="M23" s="34">
        <v>71</v>
      </c>
      <c r="N23" s="34">
        <v>49</v>
      </c>
      <c r="O23" s="34">
        <v>52</v>
      </c>
      <c r="P23" s="34">
        <v>58</v>
      </c>
      <c r="Q23" s="34">
        <v>72</v>
      </c>
      <c r="R23" s="34">
        <v>61</v>
      </c>
      <c r="S23" s="34">
        <v>79</v>
      </c>
      <c r="T23" s="35">
        <v>88</v>
      </c>
      <c r="U23" s="35">
        <v>79</v>
      </c>
      <c r="V23" s="35">
        <v>86</v>
      </c>
      <c r="W23" s="35">
        <v>82</v>
      </c>
      <c r="X23" s="106">
        <v>106</v>
      </c>
      <c r="Y23" s="106">
        <v>109</v>
      </c>
      <c r="Z23" s="106">
        <v>111</v>
      </c>
      <c r="AA23" s="106">
        <v>104</v>
      </c>
      <c r="AB23" s="106">
        <v>120</v>
      </c>
      <c r="AC23" s="106">
        <v>136</v>
      </c>
      <c r="AD23" s="106">
        <v>177</v>
      </c>
      <c r="AE23" s="106">
        <v>208</v>
      </c>
      <c r="AF23" s="106">
        <v>255</v>
      </c>
      <c r="AG23" s="106">
        <v>305</v>
      </c>
      <c r="AH23" s="106">
        <v>328</v>
      </c>
      <c r="AI23" s="106">
        <v>332</v>
      </c>
      <c r="AJ23" s="106">
        <v>333</v>
      </c>
      <c r="AK23" s="106">
        <v>320</v>
      </c>
      <c r="AL23" s="106">
        <v>356</v>
      </c>
      <c r="AM23" s="107">
        <v>394</v>
      </c>
      <c r="AN23" s="107">
        <v>340</v>
      </c>
      <c r="AO23" s="107">
        <v>300</v>
      </c>
      <c r="AP23" s="107">
        <v>315</v>
      </c>
      <c r="AQ23" s="107">
        <v>316</v>
      </c>
      <c r="AR23" s="107">
        <v>282</v>
      </c>
      <c r="AS23" s="107">
        <v>257</v>
      </c>
      <c r="AT23" s="107">
        <v>230</v>
      </c>
      <c r="AU23" s="107">
        <v>251</v>
      </c>
      <c r="AV23" s="107">
        <v>228</v>
      </c>
      <c r="AW23" s="107">
        <v>201</v>
      </c>
      <c r="AX23" s="107">
        <v>183</v>
      </c>
      <c r="AY23" s="107">
        <v>337</v>
      </c>
      <c r="AZ23" s="20"/>
    </row>
    <row r="24" spans="1:52" s="3" customFormat="1" ht="12.75" x14ac:dyDescent="0.2">
      <c r="A24" s="67"/>
      <c r="B24" s="180"/>
      <c r="C24" s="32"/>
      <c r="D24" s="33" t="s">
        <v>48</v>
      </c>
      <c r="E24" s="34">
        <v>57</v>
      </c>
      <c r="F24" s="34">
        <v>62</v>
      </c>
      <c r="G24" s="34">
        <v>55</v>
      </c>
      <c r="H24" s="34">
        <v>61</v>
      </c>
      <c r="I24" s="34">
        <v>56</v>
      </c>
      <c r="J24" s="34">
        <v>62</v>
      </c>
      <c r="K24" s="34">
        <v>60</v>
      </c>
      <c r="L24" s="34">
        <v>40</v>
      </c>
      <c r="M24" s="34">
        <v>34</v>
      </c>
      <c r="N24" s="34">
        <v>24</v>
      </c>
      <c r="O24" s="34">
        <v>28</v>
      </c>
      <c r="P24" s="34">
        <v>22</v>
      </c>
      <c r="Q24" s="34">
        <v>23</v>
      </c>
      <c r="R24" s="34">
        <v>27</v>
      </c>
      <c r="S24" s="34">
        <v>20</v>
      </c>
      <c r="T24" s="35">
        <v>32</v>
      </c>
      <c r="U24" s="35">
        <v>37</v>
      </c>
      <c r="V24" s="35">
        <v>41</v>
      </c>
      <c r="W24" s="35">
        <v>40</v>
      </c>
      <c r="X24" s="106">
        <v>39</v>
      </c>
      <c r="Y24" s="106">
        <v>28</v>
      </c>
      <c r="Z24" s="106">
        <v>25</v>
      </c>
      <c r="AA24" s="106">
        <v>31</v>
      </c>
      <c r="AB24" s="106">
        <v>16</v>
      </c>
      <c r="AC24" s="106">
        <v>14</v>
      </c>
      <c r="AD24" s="106">
        <v>21</v>
      </c>
      <c r="AE24" s="106">
        <v>21</v>
      </c>
      <c r="AF24" s="106">
        <v>26</v>
      </c>
      <c r="AG24" s="106">
        <v>41</v>
      </c>
      <c r="AH24" s="106">
        <v>38</v>
      </c>
      <c r="AI24" s="106">
        <v>32</v>
      </c>
      <c r="AJ24" s="106">
        <v>26</v>
      </c>
      <c r="AK24" s="106">
        <v>26</v>
      </c>
      <c r="AL24" s="106">
        <v>37</v>
      </c>
      <c r="AM24" s="107">
        <v>31</v>
      </c>
      <c r="AN24" s="107">
        <v>30</v>
      </c>
      <c r="AO24" s="107">
        <v>30</v>
      </c>
      <c r="AP24" s="107">
        <v>28</v>
      </c>
      <c r="AQ24" s="107">
        <v>18</v>
      </c>
      <c r="AR24" s="107">
        <v>15</v>
      </c>
      <c r="AS24" s="107">
        <v>10</v>
      </c>
      <c r="AT24" s="107">
        <v>2</v>
      </c>
      <c r="AU24" s="107">
        <v>5</v>
      </c>
      <c r="AV24" s="107">
        <v>9</v>
      </c>
      <c r="AW24" s="107">
        <v>13</v>
      </c>
      <c r="AX24" s="107">
        <v>10</v>
      </c>
      <c r="AY24" s="107">
        <v>7</v>
      </c>
      <c r="AZ24" s="20"/>
    </row>
    <row r="25" spans="1:52" s="3" customFormat="1" ht="12.75" x14ac:dyDescent="0.2">
      <c r="A25" s="67"/>
      <c r="B25" s="180"/>
      <c r="C25" s="26"/>
      <c r="D25" s="27" t="s">
        <v>169</v>
      </c>
      <c r="E25" s="29"/>
      <c r="F25" s="29"/>
      <c r="G25" s="29"/>
      <c r="H25" s="29"/>
      <c r="I25" s="29"/>
      <c r="J25" s="29"/>
      <c r="K25" s="29"/>
      <c r="L25" s="29"/>
      <c r="M25" s="29"/>
      <c r="N25" s="29"/>
      <c r="O25" s="28" t="s">
        <v>54</v>
      </c>
      <c r="P25" s="28" t="s">
        <v>54</v>
      </c>
      <c r="Q25" s="28" t="s">
        <v>54</v>
      </c>
      <c r="R25" s="28" t="s">
        <v>54</v>
      </c>
      <c r="S25" s="28" t="s">
        <v>54</v>
      </c>
      <c r="T25" s="29" t="s">
        <v>54</v>
      </c>
      <c r="U25" s="29" t="s">
        <v>54</v>
      </c>
      <c r="V25" s="29" t="s">
        <v>54</v>
      </c>
      <c r="W25" s="29" t="s">
        <v>54</v>
      </c>
      <c r="X25" s="108" t="s">
        <v>54</v>
      </c>
      <c r="Y25" s="108" t="s">
        <v>54</v>
      </c>
      <c r="Z25" s="108" t="s">
        <v>54</v>
      </c>
      <c r="AA25" s="108" t="s">
        <v>54</v>
      </c>
      <c r="AB25" s="108">
        <v>13</v>
      </c>
      <c r="AC25" s="108">
        <v>31</v>
      </c>
      <c r="AD25" s="108">
        <v>5</v>
      </c>
      <c r="AE25" s="108" t="s">
        <v>54</v>
      </c>
      <c r="AF25" s="108" t="s">
        <v>54</v>
      </c>
      <c r="AG25" s="108" t="s">
        <v>54</v>
      </c>
      <c r="AH25" s="108" t="s">
        <v>54</v>
      </c>
      <c r="AI25" s="108" t="s">
        <v>54</v>
      </c>
      <c r="AJ25" s="108" t="s">
        <v>54</v>
      </c>
      <c r="AK25" s="108" t="s">
        <v>54</v>
      </c>
      <c r="AL25" s="108">
        <v>4</v>
      </c>
      <c r="AM25" s="109"/>
      <c r="AN25" s="109"/>
      <c r="AO25" s="109"/>
      <c r="AP25" s="109"/>
      <c r="AQ25" s="109"/>
      <c r="AR25" s="109"/>
      <c r="AS25" s="109"/>
      <c r="AT25" s="109"/>
      <c r="AU25" s="109"/>
      <c r="AV25" s="109"/>
      <c r="AW25" s="109"/>
      <c r="AX25" s="109"/>
      <c r="AY25" s="109"/>
      <c r="AZ25" s="20"/>
    </row>
    <row r="26" spans="1:52" s="3" customFormat="1" ht="12.75" x14ac:dyDescent="0.2">
      <c r="A26" s="67" t="s">
        <v>59</v>
      </c>
      <c r="B26" s="73" t="s">
        <v>529</v>
      </c>
      <c r="C26" s="2" t="s">
        <v>59</v>
      </c>
      <c r="D26" s="38" t="s">
        <v>54</v>
      </c>
      <c r="E26" s="2">
        <v>67</v>
      </c>
      <c r="F26" s="2">
        <v>63</v>
      </c>
      <c r="G26" s="2">
        <v>55</v>
      </c>
      <c r="H26" s="2">
        <v>73</v>
      </c>
      <c r="I26" s="2">
        <v>77</v>
      </c>
      <c r="J26" s="2">
        <v>76</v>
      </c>
      <c r="K26" s="2">
        <v>77</v>
      </c>
      <c r="L26" s="2">
        <v>71</v>
      </c>
      <c r="M26" s="2">
        <v>60</v>
      </c>
      <c r="N26" s="2">
        <v>51</v>
      </c>
      <c r="O26" s="2">
        <v>50</v>
      </c>
      <c r="P26" s="2">
        <v>58</v>
      </c>
      <c r="Q26" s="2">
        <v>76</v>
      </c>
      <c r="R26" s="2">
        <v>69</v>
      </c>
      <c r="S26" s="2">
        <v>66</v>
      </c>
      <c r="T26" s="2">
        <v>56</v>
      </c>
      <c r="U26" s="2">
        <v>65</v>
      </c>
      <c r="V26" s="2">
        <v>73</v>
      </c>
      <c r="W26" s="2">
        <v>61</v>
      </c>
      <c r="X26" s="110">
        <v>72</v>
      </c>
      <c r="Y26" s="110">
        <v>65</v>
      </c>
      <c r="Z26" s="110">
        <v>66</v>
      </c>
      <c r="AA26" s="110">
        <v>53</v>
      </c>
      <c r="AB26" s="105">
        <v>51</v>
      </c>
      <c r="AC26" s="105">
        <v>51</v>
      </c>
      <c r="AD26" s="105">
        <v>45</v>
      </c>
      <c r="AE26" s="105">
        <v>58</v>
      </c>
      <c r="AF26" s="105">
        <v>66</v>
      </c>
      <c r="AG26" s="105">
        <v>89</v>
      </c>
      <c r="AH26" s="105">
        <v>83</v>
      </c>
      <c r="AI26" s="105">
        <v>80</v>
      </c>
      <c r="AJ26" s="105">
        <v>78</v>
      </c>
      <c r="AK26" s="105">
        <v>65</v>
      </c>
      <c r="AL26" s="105">
        <v>100</v>
      </c>
      <c r="AM26" s="105">
        <v>115</v>
      </c>
      <c r="AN26" s="105">
        <v>119</v>
      </c>
      <c r="AO26" s="105">
        <v>141</v>
      </c>
      <c r="AP26" s="105">
        <v>156</v>
      </c>
      <c r="AQ26" s="105">
        <v>143</v>
      </c>
      <c r="AR26" s="105">
        <v>149</v>
      </c>
      <c r="AS26" s="105">
        <v>138</v>
      </c>
      <c r="AT26" s="105">
        <f>SUM(AT27:AT33)</f>
        <v>118</v>
      </c>
      <c r="AU26" s="105">
        <f>SUM(AU27:AU33)</f>
        <v>100</v>
      </c>
      <c r="AV26" s="105">
        <f>SUM(AV27:AV33)</f>
        <v>86</v>
      </c>
      <c r="AW26" s="105">
        <f>SUM(AW27:AW34)</f>
        <v>99</v>
      </c>
      <c r="AX26" s="105">
        <f>SUM(AX27:AX34)</f>
        <v>105</v>
      </c>
      <c r="AY26" s="105">
        <f>SUM(AY27:AY34)</f>
        <v>139</v>
      </c>
      <c r="AZ26" s="20"/>
    </row>
    <row r="27" spans="1:52" s="3" customFormat="1" ht="12.75" x14ac:dyDescent="0.2">
      <c r="A27" s="68"/>
      <c r="B27" s="180"/>
      <c r="C27" s="32"/>
      <c r="D27" s="33" t="s">
        <v>308</v>
      </c>
      <c r="E27" s="34">
        <v>67</v>
      </c>
      <c r="F27" s="34">
        <v>63</v>
      </c>
      <c r="G27" s="34">
        <v>50</v>
      </c>
      <c r="H27" s="34">
        <v>57</v>
      </c>
      <c r="I27" s="34">
        <v>54</v>
      </c>
      <c r="J27" s="34">
        <v>57</v>
      </c>
      <c r="K27" s="34">
        <v>61</v>
      </c>
      <c r="L27" s="34">
        <v>58</v>
      </c>
      <c r="M27" s="34">
        <v>50</v>
      </c>
      <c r="N27" s="34">
        <v>44</v>
      </c>
      <c r="O27" s="34">
        <v>43</v>
      </c>
      <c r="P27" s="34">
        <v>48</v>
      </c>
      <c r="Q27" s="34">
        <v>63</v>
      </c>
      <c r="R27" s="34">
        <v>59</v>
      </c>
      <c r="S27" s="34">
        <v>56</v>
      </c>
      <c r="T27" s="35">
        <v>46</v>
      </c>
      <c r="U27" s="35">
        <v>60</v>
      </c>
      <c r="V27" s="35">
        <v>67</v>
      </c>
      <c r="W27" s="35">
        <v>52</v>
      </c>
      <c r="X27" s="106">
        <v>57</v>
      </c>
      <c r="Y27" s="106">
        <v>58</v>
      </c>
      <c r="Z27" s="106">
        <v>50</v>
      </c>
      <c r="AA27" s="106">
        <v>43</v>
      </c>
      <c r="AB27" s="106">
        <v>38</v>
      </c>
      <c r="AC27" s="106">
        <v>34</v>
      </c>
      <c r="AD27" s="106">
        <v>34</v>
      </c>
      <c r="AE27" s="106">
        <v>49</v>
      </c>
      <c r="AF27" s="106">
        <v>46</v>
      </c>
      <c r="AG27" s="106">
        <v>59</v>
      </c>
      <c r="AH27" s="106">
        <v>42</v>
      </c>
      <c r="AI27" s="106">
        <v>37</v>
      </c>
      <c r="AJ27" s="106">
        <v>31</v>
      </c>
      <c r="AK27" s="106">
        <v>22</v>
      </c>
      <c r="AL27" s="106">
        <v>25</v>
      </c>
      <c r="AM27" s="107">
        <v>29</v>
      </c>
      <c r="AN27" s="107">
        <v>48</v>
      </c>
      <c r="AO27" s="107">
        <v>41</v>
      </c>
      <c r="AP27" s="107">
        <v>27</v>
      </c>
      <c r="AQ27" s="107">
        <v>25</v>
      </c>
      <c r="AR27" s="107">
        <v>26</v>
      </c>
      <c r="AS27" s="107">
        <v>20</v>
      </c>
      <c r="AT27" s="107">
        <v>22</v>
      </c>
      <c r="AU27" s="107">
        <v>16</v>
      </c>
      <c r="AV27" s="107">
        <v>19</v>
      </c>
      <c r="AW27" s="107">
        <v>24</v>
      </c>
      <c r="AX27" s="107">
        <v>19</v>
      </c>
      <c r="AY27" s="107">
        <v>27</v>
      </c>
      <c r="AZ27" s="20"/>
    </row>
    <row r="28" spans="1:52" s="3" customFormat="1" ht="12.75" x14ac:dyDescent="0.2">
      <c r="A28" s="68"/>
      <c r="B28" s="180"/>
      <c r="C28" s="32"/>
      <c r="D28" s="33" t="s">
        <v>187</v>
      </c>
      <c r="E28" s="35"/>
      <c r="F28" s="35"/>
      <c r="G28" s="34"/>
      <c r="H28" s="34"/>
      <c r="I28" s="34"/>
      <c r="J28" s="34"/>
      <c r="K28" s="34"/>
      <c r="L28" s="34"/>
      <c r="M28" s="34"/>
      <c r="N28" s="34"/>
      <c r="O28" s="34"/>
      <c r="P28" s="34"/>
      <c r="Q28" s="34"/>
      <c r="R28" s="34"/>
      <c r="S28" s="34"/>
      <c r="T28" s="35"/>
      <c r="U28" s="35"/>
      <c r="V28" s="35"/>
      <c r="W28" s="35"/>
      <c r="X28" s="106"/>
      <c r="Y28" s="106"/>
      <c r="Z28" s="106"/>
      <c r="AA28" s="106"/>
      <c r="AB28" s="106"/>
      <c r="AC28" s="106"/>
      <c r="AD28" s="106"/>
      <c r="AE28" s="106"/>
      <c r="AF28" s="106"/>
      <c r="AG28" s="106">
        <v>2</v>
      </c>
      <c r="AH28" s="106">
        <v>12</v>
      </c>
      <c r="AI28" s="106">
        <v>16</v>
      </c>
      <c r="AJ28" s="106">
        <v>12</v>
      </c>
      <c r="AK28" s="106">
        <v>10</v>
      </c>
      <c r="AL28" s="106">
        <v>26</v>
      </c>
      <c r="AM28" s="107">
        <v>29</v>
      </c>
      <c r="AN28" s="107">
        <v>26</v>
      </c>
      <c r="AO28" s="107">
        <v>30</v>
      </c>
      <c r="AP28" s="107">
        <v>21</v>
      </c>
      <c r="AQ28" s="107">
        <v>15</v>
      </c>
      <c r="AR28" s="107">
        <v>12</v>
      </c>
      <c r="AS28" s="107">
        <v>11</v>
      </c>
      <c r="AT28" s="107">
        <v>10</v>
      </c>
      <c r="AU28" s="107">
        <v>15</v>
      </c>
      <c r="AV28" s="107">
        <v>8</v>
      </c>
      <c r="AW28" s="107">
        <v>10</v>
      </c>
      <c r="AX28" s="107">
        <v>12</v>
      </c>
      <c r="AY28" s="107">
        <v>12</v>
      </c>
      <c r="AZ28" s="20"/>
    </row>
    <row r="29" spans="1:52" s="3" customFormat="1" ht="12.75" x14ac:dyDescent="0.2">
      <c r="A29" s="68"/>
      <c r="B29" s="180"/>
      <c r="C29" s="32"/>
      <c r="D29" s="33" t="s">
        <v>186</v>
      </c>
      <c r="E29" s="35"/>
      <c r="F29" s="35"/>
      <c r="G29" s="34"/>
      <c r="H29" s="34"/>
      <c r="I29" s="34"/>
      <c r="J29" s="34"/>
      <c r="K29" s="34"/>
      <c r="L29" s="34"/>
      <c r="M29" s="34"/>
      <c r="N29" s="34"/>
      <c r="O29" s="34"/>
      <c r="P29" s="34"/>
      <c r="Q29" s="34"/>
      <c r="R29" s="34"/>
      <c r="S29" s="34"/>
      <c r="T29" s="35"/>
      <c r="U29" s="35"/>
      <c r="V29" s="35"/>
      <c r="W29" s="35"/>
      <c r="X29" s="106"/>
      <c r="Y29" s="106"/>
      <c r="Z29" s="106"/>
      <c r="AA29" s="106"/>
      <c r="AB29" s="106"/>
      <c r="AC29" s="106"/>
      <c r="AD29" s="106"/>
      <c r="AE29" s="106"/>
      <c r="AF29" s="106"/>
      <c r="AG29" s="106">
        <v>5</v>
      </c>
      <c r="AH29" s="106">
        <v>11</v>
      </c>
      <c r="AI29" s="106">
        <v>16</v>
      </c>
      <c r="AJ29" s="106">
        <v>26</v>
      </c>
      <c r="AK29" s="106">
        <v>21</v>
      </c>
      <c r="AL29" s="106">
        <v>27</v>
      </c>
      <c r="AM29" s="107">
        <v>30</v>
      </c>
      <c r="AN29" s="107">
        <v>23</v>
      </c>
      <c r="AO29" s="107">
        <v>31</v>
      </c>
      <c r="AP29" s="107">
        <v>24</v>
      </c>
      <c r="AQ29" s="107">
        <v>18</v>
      </c>
      <c r="AR29" s="107">
        <v>26</v>
      </c>
      <c r="AS29" s="107">
        <v>28</v>
      </c>
      <c r="AT29" s="107">
        <v>24</v>
      </c>
      <c r="AU29" s="107">
        <v>22</v>
      </c>
      <c r="AV29" s="107">
        <v>18</v>
      </c>
      <c r="AW29" s="107">
        <v>20</v>
      </c>
      <c r="AX29" s="107">
        <v>19</v>
      </c>
      <c r="AY29" s="107">
        <v>20</v>
      </c>
      <c r="AZ29" s="20"/>
    </row>
    <row r="30" spans="1:52" s="3" customFormat="1" ht="12.75" x14ac:dyDescent="0.2">
      <c r="A30" s="68"/>
      <c r="B30" s="180"/>
      <c r="C30" s="32"/>
      <c r="D30" s="33" t="s">
        <v>189</v>
      </c>
      <c r="E30" s="35"/>
      <c r="F30" s="35"/>
      <c r="G30" s="34"/>
      <c r="H30" s="34"/>
      <c r="I30" s="34"/>
      <c r="J30" s="34"/>
      <c r="K30" s="34"/>
      <c r="L30" s="34"/>
      <c r="M30" s="34"/>
      <c r="N30" s="34"/>
      <c r="O30" s="34"/>
      <c r="P30" s="34"/>
      <c r="Q30" s="34"/>
      <c r="R30" s="34"/>
      <c r="S30" s="34"/>
      <c r="T30" s="35"/>
      <c r="U30" s="35"/>
      <c r="V30" s="35"/>
      <c r="W30" s="35"/>
      <c r="X30" s="106"/>
      <c r="Y30" s="106"/>
      <c r="Z30" s="106"/>
      <c r="AA30" s="106"/>
      <c r="AB30" s="106"/>
      <c r="AC30" s="106"/>
      <c r="AD30" s="106"/>
      <c r="AE30" s="106"/>
      <c r="AF30" s="106"/>
      <c r="AG30" s="106"/>
      <c r="AH30" s="106">
        <v>3</v>
      </c>
      <c r="AI30" s="106">
        <v>4</v>
      </c>
      <c r="AJ30" s="106">
        <v>2</v>
      </c>
      <c r="AK30" s="106">
        <v>1</v>
      </c>
      <c r="AL30" s="106">
        <v>5</v>
      </c>
      <c r="AM30" s="107">
        <v>3</v>
      </c>
      <c r="AN30" s="107">
        <v>3</v>
      </c>
      <c r="AO30" s="107">
        <v>25</v>
      </c>
      <c r="AP30" s="107">
        <v>79</v>
      </c>
      <c r="AQ30" s="107">
        <v>76</v>
      </c>
      <c r="AR30" s="107">
        <v>69</v>
      </c>
      <c r="AS30" s="107">
        <v>66</v>
      </c>
      <c r="AT30" s="107">
        <v>51</v>
      </c>
      <c r="AU30" s="107">
        <v>37</v>
      </c>
      <c r="AV30" s="107">
        <v>30</v>
      </c>
      <c r="AW30" s="107">
        <v>29</v>
      </c>
      <c r="AX30" s="107">
        <v>37</v>
      </c>
      <c r="AY30" s="107">
        <v>48</v>
      </c>
      <c r="AZ30" s="20"/>
    </row>
    <row r="31" spans="1:52" s="3" customFormat="1" ht="12.75" x14ac:dyDescent="0.2">
      <c r="A31" s="68"/>
      <c r="B31" s="180"/>
      <c r="C31" s="32"/>
      <c r="D31" s="33" t="s">
        <v>451</v>
      </c>
      <c r="E31" s="35"/>
      <c r="F31" s="35"/>
      <c r="G31" s="34"/>
      <c r="H31" s="34"/>
      <c r="I31" s="34"/>
      <c r="J31" s="34"/>
      <c r="K31" s="34"/>
      <c r="L31" s="34"/>
      <c r="M31" s="34"/>
      <c r="N31" s="34"/>
      <c r="O31" s="34"/>
      <c r="P31" s="34"/>
      <c r="Q31" s="34"/>
      <c r="R31" s="34"/>
      <c r="S31" s="34"/>
      <c r="T31" s="35"/>
      <c r="U31" s="35"/>
      <c r="V31" s="35"/>
      <c r="W31" s="35"/>
      <c r="X31" s="106"/>
      <c r="Y31" s="106"/>
      <c r="Z31" s="106"/>
      <c r="AA31" s="106"/>
      <c r="AB31" s="106"/>
      <c r="AC31" s="106"/>
      <c r="AD31" s="106"/>
      <c r="AE31" s="106"/>
      <c r="AF31" s="106"/>
      <c r="AG31" s="106"/>
      <c r="AH31" s="106"/>
      <c r="AI31" s="106"/>
      <c r="AJ31" s="106"/>
      <c r="AK31" s="106"/>
      <c r="AL31" s="106"/>
      <c r="AM31" s="107"/>
      <c r="AN31" s="107"/>
      <c r="AO31" s="107"/>
      <c r="AP31" s="107"/>
      <c r="AQ31" s="107"/>
      <c r="AR31" s="107"/>
      <c r="AS31" s="107"/>
      <c r="AT31" s="107"/>
      <c r="AU31" s="107">
        <v>1</v>
      </c>
      <c r="AV31" s="107">
        <v>1</v>
      </c>
      <c r="AW31" s="107">
        <v>0</v>
      </c>
      <c r="AX31" s="107">
        <v>1</v>
      </c>
      <c r="AY31" s="107">
        <v>1</v>
      </c>
      <c r="AZ31" s="20"/>
    </row>
    <row r="32" spans="1:52" s="3" customFormat="1" ht="12.75" x14ac:dyDescent="0.2">
      <c r="B32" s="180"/>
      <c r="C32" s="32"/>
      <c r="D32" s="33" t="s">
        <v>230</v>
      </c>
      <c r="E32" s="35"/>
      <c r="F32" s="35"/>
      <c r="G32" s="34"/>
      <c r="H32" s="34"/>
      <c r="I32" s="34"/>
      <c r="J32" s="34"/>
      <c r="K32" s="34"/>
      <c r="L32" s="34"/>
      <c r="M32" s="34"/>
      <c r="N32" s="34"/>
      <c r="O32" s="34"/>
      <c r="P32" s="34"/>
      <c r="Q32" s="34"/>
      <c r="R32" s="34"/>
      <c r="S32" s="34"/>
      <c r="T32" s="35"/>
      <c r="U32" s="35"/>
      <c r="V32" s="35"/>
      <c r="W32" s="35"/>
      <c r="X32" s="106"/>
      <c r="Y32" s="106"/>
      <c r="Z32" s="106"/>
      <c r="AA32" s="106"/>
      <c r="AB32" s="106"/>
      <c r="AC32" s="106"/>
      <c r="AD32" s="106"/>
      <c r="AE32" s="106"/>
      <c r="AF32" s="106"/>
      <c r="AG32" s="106"/>
      <c r="AH32" s="106"/>
      <c r="AI32" s="106"/>
      <c r="AJ32" s="106"/>
      <c r="AK32" s="106"/>
      <c r="AL32" s="106">
        <v>3</v>
      </c>
      <c r="AM32" s="107">
        <v>5</v>
      </c>
      <c r="AN32" s="107">
        <v>5</v>
      </c>
      <c r="AO32" s="107">
        <v>6</v>
      </c>
      <c r="AP32" s="107">
        <v>4</v>
      </c>
      <c r="AQ32" s="107">
        <v>7</v>
      </c>
      <c r="AR32" s="107">
        <v>12</v>
      </c>
      <c r="AS32" s="107">
        <v>11</v>
      </c>
      <c r="AT32" s="107">
        <v>9</v>
      </c>
      <c r="AU32" s="107">
        <v>7</v>
      </c>
      <c r="AV32" s="107">
        <v>9</v>
      </c>
      <c r="AW32" s="107">
        <v>11</v>
      </c>
      <c r="AX32" s="107">
        <v>12</v>
      </c>
      <c r="AY32" s="107">
        <v>25</v>
      </c>
      <c r="AZ32" s="20"/>
    </row>
    <row r="33" spans="1:52" s="3" customFormat="1" ht="12.75" x14ac:dyDescent="0.2">
      <c r="A33" s="68"/>
      <c r="B33" s="180"/>
      <c r="C33" s="32"/>
      <c r="D33" s="33" t="s">
        <v>49</v>
      </c>
      <c r="E33" s="35"/>
      <c r="F33" s="35"/>
      <c r="G33" s="34">
        <v>5</v>
      </c>
      <c r="H33" s="34">
        <v>16</v>
      </c>
      <c r="I33" s="34">
        <v>23</v>
      </c>
      <c r="J33" s="34">
        <v>19</v>
      </c>
      <c r="K33" s="34">
        <v>16</v>
      </c>
      <c r="L33" s="34">
        <v>13</v>
      </c>
      <c r="M33" s="34">
        <v>10</v>
      </c>
      <c r="N33" s="34">
        <v>7</v>
      </c>
      <c r="O33" s="34">
        <v>7</v>
      </c>
      <c r="P33" s="34">
        <v>10</v>
      </c>
      <c r="Q33" s="34">
        <v>13</v>
      </c>
      <c r="R33" s="34">
        <v>10</v>
      </c>
      <c r="S33" s="34">
        <v>10</v>
      </c>
      <c r="T33" s="35">
        <v>10</v>
      </c>
      <c r="U33" s="35">
        <v>5</v>
      </c>
      <c r="V33" s="35">
        <v>6</v>
      </c>
      <c r="W33" s="35">
        <v>9</v>
      </c>
      <c r="X33" s="106">
        <v>15</v>
      </c>
      <c r="Y33" s="106">
        <v>7</v>
      </c>
      <c r="Z33" s="106">
        <v>16</v>
      </c>
      <c r="AA33" s="106">
        <v>10</v>
      </c>
      <c r="AB33" s="106">
        <v>11</v>
      </c>
      <c r="AC33" s="106">
        <v>12</v>
      </c>
      <c r="AD33" s="106">
        <v>11</v>
      </c>
      <c r="AE33" s="106">
        <v>9</v>
      </c>
      <c r="AF33" s="106">
        <v>20</v>
      </c>
      <c r="AG33" s="106">
        <v>23</v>
      </c>
      <c r="AH33" s="106">
        <v>15</v>
      </c>
      <c r="AI33" s="106">
        <v>7</v>
      </c>
      <c r="AJ33" s="106">
        <v>7</v>
      </c>
      <c r="AK33" s="106">
        <v>11</v>
      </c>
      <c r="AL33" s="106">
        <v>14</v>
      </c>
      <c r="AM33" s="107">
        <v>19</v>
      </c>
      <c r="AN33" s="107">
        <v>14</v>
      </c>
      <c r="AO33" s="107">
        <v>8</v>
      </c>
      <c r="AP33" s="107">
        <v>1</v>
      </c>
      <c r="AQ33" s="107">
        <v>2</v>
      </c>
      <c r="AR33" s="107">
        <v>4</v>
      </c>
      <c r="AS33" s="107">
        <v>2</v>
      </c>
      <c r="AT33" s="107">
        <v>2</v>
      </c>
      <c r="AU33" s="107">
        <v>2</v>
      </c>
      <c r="AV33" s="107">
        <v>1</v>
      </c>
      <c r="AW33" s="107">
        <v>2</v>
      </c>
      <c r="AX33" s="107">
        <v>0</v>
      </c>
      <c r="AY33" s="107">
        <v>2</v>
      </c>
      <c r="AZ33" s="20"/>
    </row>
    <row r="34" spans="1:52" s="3" customFormat="1" ht="12.75" x14ac:dyDescent="0.2">
      <c r="A34" s="68"/>
      <c r="B34" s="180"/>
      <c r="C34" s="32"/>
      <c r="D34" s="33" t="s">
        <v>572</v>
      </c>
      <c r="E34" s="35"/>
      <c r="F34" s="35"/>
      <c r="G34" s="34"/>
      <c r="H34" s="34"/>
      <c r="I34" s="34"/>
      <c r="J34" s="34"/>
      <c r="K34" s="34"/>
      <c r="L34" s="34"/>
      <c r="M34" s="34"/>
      <c r="N34" s="34"/>
      <c r="O34" s="34"/>
      <c r="P34" s="34"/>
      <c r="Q34" s="34"/>
      <c r="R34" s="34"/>
      <c r="S34" s="34"/>
      <c r="T34" s="35"/>
      <c r="U34" s="35"/>
      <c r="V34" s="35"/>
      <c r="W34" s="35"/>
      <c r="X34" s="106"/>
      <c r="Y34" s="106"/>
      <c r="Z34" s="106"/>
      <c r="AA34" s="106"/>
      <c r="AB34" s="106"/>
      <c r="AC34" s="106"/>
      <c r="AD34" s="106"/>
      <c r="AE34" s="106"/>
      <c r="AF34" s="106"/>
      <c r="AG34" s="106"/>
      <c r="AH34" s="106"/>
      <c r="AI34" s="106"/>
      <c r="AJ34" s="106"/>
      <c r="AK34" s="106"/>
      <c r="AL34" s="106"/>
      <c r="AM34" s="107"/>
      <c r="AN34" s="107"/>
      <c r="AO34" s="107"/>
      <c r="AP34" s="107"/>
      <c r="AQ34" s="107"/>
      <c r="AR34" s="107"/>
      <c r="AS34" s="107"/>
      <c r="AT34" s="107"/>
      <c r="AU34" s="107"/>
      <c r="AV34" s="107"/>
      <c r="AW34" s="107">
        <v>3</v>
      </c>
      <c r="AX34" s="107">
        <v>5</v>
      </c>
      <c r="AY34" s="107">
        <v>4</v>
      </c>
      <c r="AZ34" s="20"/>
    </row>
    <row r="35" spans="1:52" s="3" customFormat="1" ht="12.75" hidden="1" x14ac:dyDescent="0.2">
      <c r="B35" s="180"/>
      <c r="C35" s="32"/>
      <c r="D35" s="53" t="s">
        <v>169</v>
      </c>
      <c r="E35" s="55"/>
      <c r="F35" s="55"/>
      <c r="G35" s="54">
        <v>5</v>
      </c>
      <c r="H35" s="54">
        <v>16</v>
      </c>
      <c r="I35" s="54" t="s">
        <v>54</v>
      </c>
      <c r="J35" s="54" t="s">
        <v>54</v>
      </c>
      <c r="K35" s="54" t="s">
        <v>54</v>
      </c>
      <c r="L35" s="54" t="s">
        <v>54</v>
      </c>
      <c r="M35" s="54" t="s">
        <v>54</v>
      </c>
      <c r="N35" s="54" t="s">
        <v>54</v>
      </c>
      <c r="O35" s="54" t="s">
        <v>54</v>
      </c>
      <c r="P35" s="54" t="s">
        <v>54</v>
      </c>
      <c r="Q35" s="54" t="s">
        <v>54</v>
      </c>
      <c r="R35" s="54" t="s">
        <v>54</v>
      </c>
      <c r="S35" s="54" t="s">
        <v>54</v>
      </c>
      <c r="T35" s="55" t="s">
        <v>54</v>
      </c>
      <c r="U35" s="55" t="s">
        <v>54</v>
      </c>
      <c r="V35" s="55" t="s">
        <v>54</v>
      </c>
      <c r="W35" s="55" t="s">
        <v>54</v>
      </c>
      <c r="X35" s="107" t="s">
        <v>54</v>
      </c>
      <c r="Y35" s="107" t="s">
        <v>54</v>
      </c>
      <c r="Z35" s="107" t="s">
        <v>54</v>
      </c>
      <c r="AA35" s="107" t="s">
        <v>54</v>
      </c>
      <c r="AB35" s="107">
        <v>2</v>
      </c>
      <c r="AC35" s="107">
        <v>5</v>
      </c>
      <c r="AD35" s="109" t="s">
        <v>54</v>
      </c>
      <c r="AE35" s="109" t="s">
        <v>54</v>
      </c>
      <c r="AF35" s="109" t="s">
        <v>54</v>
      </c>
      <c r="AG35" s="109" t="s">
        <v>54</v>
      </c>
      <c r="AH35" s="109" t="s">
        <v>54</v>
      </c>
      <c r="AI35" s="109" t="s">
        <v>54</v>
      </c>
      <c r="AJ35" s="109" t="s">
        <v>54</v>
      </c>
      <c r="AK35" s="109" t="s">
        <v>54</v>
      </c>
      <c r="AL35" s="109" t="s">
        <v>54</v>
      </c>
      <c r="AM35" s="109"/>
      <c r="AN35" s="109"/>
      <c r="AO35" s="109"/>
      <c r="AP35" s="109"/>
      <c r="AQ35" s="109"/>
      <c r="AR35" s="109"/>
      <c r="AS35" s="109"/>
      <c r="AT35" s="109"/>
      <c r="AU35" s="109"/>
      <c r="AV35" s="109"/>
      <c r="AW35" s="109"/>
      <c r="AX35" s="109"/>
      <c r="AY35" s="109"/>
      <c r="AZ35" s="20"/>
    </row>
    <row r="36" spans="1:52" s="3" customFormat="1" ht="15" x14ac:dyDescent="0.2">
      <c r="A36" s="3" t="s">
        <v>560</v>
      </c>
      <c r="B36" s="52" t="s">
        <v>487</v>
      </c>
      <c r="C36" s="3" t="s">
        <v>432</v>
      </c>
      <c r="D36" s="20"/>
      <c r="X36" s="105"/>
      <c r="Y36" s="105"/>
      <c r="Z36" s="105"/>
      <c r="AA36" s="105"/>
      <c r="AB36" s="105"/>
      <c r="AC36" s="105">
        <v>10</v>
      </c>
      <c r="AD36" s="105">
        <v>46</v>
      </c>
      <c r="AE36" s="105">
        <v>66</v>
      </c>
      <c r="AF36" s="105">
        <v>64</v>
      </c>
      <c r="AG36" s="105">
        <v>133</v>
      </c>
      <c r="AH36" s="105">
        <v>125</v>
      </c>
      <c r="AI36" s="105">
        <v>93</v>
      </c>
      <c r="AJ36" s="105">
        <v>94</v>
      </c>
      <c r="AK36" s="105">
        <v>83</v>
      </c>
      <c r="AL36" s="105">
        <v>116</v>
      </c>
      <c r="AM36" s="105">
        <v>140</v>
      </c>
      <c r="AN36" s="105">
        <v>149</v>
      </c>
      <c r="AO36" s="105">
        <v>124</v>
      </c>
      <c r="AP36" s="105">
        <v>263</v>
      </c>
      <c r="AQ36" s="105">
        <v>308</v>
      </c>
      <c r="AR36" s="105">
        <v>301</v>
      </c>
      <c r="AS36" s="105">
        <v>259</v>
      </c>
      <c r="AT36" s="105">
        <v>237</v>
      </c>
      <c r="AU36" s="105">
        <v>211</v>
      </c>
      <c r="AV36" s="105">
        <v>200</v>
      </c>
      <c r="AW36" s="105">
        <v>211</v>
      </c>
      <c r="AX36" s="105">
        <v>208</v>
      </c>
      <c r="AY36" s="105">
        <v>299</v>
      </c>
      <c r="AZ36" s="20"/>
    </row>
    <row r="37" spans="1:52" s="3" customFormat="1" ht="12.75" x14ac:dyDescent="0.2">
      <c r="A37" s="3" t="s">
        <v>245</v>
      </c>
      <c r="B37" s="73" t="s">
        <v>477</v>
      </c>
      <c r="C37" s="2" t="s">
        <v>43</v>
      </c>
      <c r="D37" s="20"/>
      <c r="E37" s="2">
        <v>55</v>
      </c>
      <c r="F37" s="2">
        <v>55</v>
      </c>
      <c r="G37" s="2">
        <v>70</v>
      </c>
      <c r="H37" s="2">
        <v>67</v>
      </c>
      <c r="I37" s="2">
        <v>61</v>
      </c>
      <c r="J37" s="2">
        <v>65</v>
      </c>
      <c r="K37" s="2">
        <v>47</v>
      </c>
      <c r="L37" s="2">
        <v>45</v>
      </c>
      <c r="M37" s="2">
        <v>61</v>
      </c>
      <c r="N37" s="2">
        <v>70</v>
      </c>
      <c r="O37" s="2">
        <v>84</v>
      </c>
      <c r="P37" s="2">
        <v>118</v>
      </c>
      <c r="Q37" s="2">
        <v>123</v>
      </c>
      <c r="R37" s="2">
        <v>125</v>
      </c>
      <c r="S37" s="2">
        <v>112</v>
      </c>
      <c r="T37" s="3">
        <v>99</v>
      </c>
      <c r="U37" s="3">
        <v>106</v>
      </c>
      <c r="V37" s="3">
        <v>100</v>
      </c>
      <c r="W37" s="3">
        <v>108</v>
      </c>
      <c r="X37" s="105">
        <v>129</v>
      </c>
      <c r="Y37" s="105">
        <v>117</v>
      </c>
      <c r="Z37" s="105">
        <v>131</v>
      </c>
      <c r="AA37" s="105">
        <v>123</v>
      </c>
      <c r="AB37" s="105">
        <v>126</v>
      </c>
      <c r="AC37" s="105">
        <v>118</v>
      </c>
      <c r="AD37" s="105">
        <v>122</v>
      </c>
      <c r="AE37" s="105">
        <v>156</v>
      </c>
      <c r="AF37" s="105">
        <v>199</v>
      </c>
      <c r="AG37" s="105">
        <v>213</v>
      </c>
      <c r="AH37" s="105">
        <v>224</v>
      </c>
      <c r="AI37" s="105">
        <v>231</v>
      </c>
      <c r="AJ37" s="105">
        <v>222</v>
      </c>
      <c r="AK37" s="105">
        <v>208</v>
      </c>
      <c r="AL37" s="105">
        <v>221</v>
      </c>
      <c r="AM37" s="105">
        <v>221</v>
      </c>
      <c r="AN37" s="105">
        <v>187</v>
      </c>
      <c r="AO37" s="105">
        <v>163</v>
      </c>
      <c r="AP37" s="105">
        <v>155</v>
      </c>
      <c r="AQ37" s="105">
        <v>159</v>
      </c>
      <c r="AR37" s="105">
        <v>164</v>
      </c>
      <c r="AS37" s="105">
        <v>158</v>
      </c>
      <c r="AT37" s="105">
        <f t="shared" ref="AT37:AY37" si="3">SUM(AT38:AT39)</f>
        <v>150</v>
      </c>
      <c r="AU37" s="105">
        <f t="shared" si="3"/>
        <v>123</v>
      </c>
      <c r="AV37" s="105">
        <f t="shared" si="3"/>
        <v>136</v>
      </c>
      <c r="AW37" s="105">
        <f t="shared" si="3"/>
        <v>119</v>
      </c>
      <c r="AX37" s="105">
        <f t="shared" si="3"/>
        <v>99</v>
      </c>
      <c r="AY37" s="105">
        <f t="shared" si="3"/>
        <v>117</v>
      </c>
      <c r="AZ37" s="20"/>
    </row>
    <row r="38" spans="1:52" s="3" customFormat="1" ht="12.75" x14ac:dyDescent="0.2">
      <c r="B38" s="73"/>
      <c r="C38" s="47"/>
      <c r="D38" s="37" t="s">
        <v>308</v>
      </c>
      <c r="E38" s="47"/>
      <c r="F38" s="47"/>
      <c r="G38" s="47"/>
      <c r="H38" s="47"/>
      <c r="I38" s="47"/>
      <c r="J38" s="47"/>
      <c r="K38" s="47"/>
      <c r="L38" s="47"/>
      <c r="M38" s="47"/>
      <c r="N38" s="47"/>
      <c r="O38" s="47"/>
      <c r="P38" s="47"/>
      <c r="Q38" s="47"/>
      <c r="R38" s="47"/>
      <c r="S38" s="47"/>
      <c r="T38" s="32"/>
      <c r="U38" s="32"/>
      <c r="V38" s="32"/>
      <c r="W38" s="32"/>
      <c r="X38" s="111"/>
      <c r="Y38" s="111"/>
      <c r="Z38" s="111"/>
      <c r="AA38" s="111"/>
      <c r="AB38" s="111"/>
      <c r="AC38" s="111"/>
      <c r="AD38" s="111"/>
      <c r="AE38" s="111"/>
      <c r="AF38" s="111"/>
      <c r="AG38" s="111"/>
      <c r="AH38" s="111"/>
      <c r="AI38" s="111"/>
      <c r="AJ38" s="111"/>
      <c r="AK38" s="111"/>
      <c r="AL38" s="111"/>
      <c r="AM38" s="111"/>
      <c r="AN38" s="111"/>
      <c r="AO38" s="107">
        <v>152</v>
      </c>
      <c r="AP38" s="107">
        <v>133</v>
      </c>
      <c r="AQ38" s="107">
        <v>131</v>
      </c>
      <c r="AR38" s="107">
        <v>123</v>
      </c>
      <c r="AS38" s="107">
        <v>113</v>
      </c>
      <c r="AT38" s="107">
        <v>98</v>
      </c>
      <c r="AU38" s="107">
        <v>71</v>
      </c>
      <c r="AV38" s="107">
        <v>77</v>
      </c>
      <c r="AW38" s="107">
        <v>60</v>
      </c>
      <c r="AX38" s="107">
        <v>63</v>
      </c>
      <c r="AY38" s="107">
        <v>70</v>
      </c>
      <c r="AZ38" s="20"/>
    </row>
    <row r="39" spans="1:52" s="3" customFormat="1" ht="12.75" x14ac:dyDescent="0.2">
      <c r="B39" s="73"/>
      <c r="C39" s="47"/>
      <c r="D39" s="37" t="s">
        <v>268</v>
      </c>
      <c r="E39" s="47"/>
      <c r="F39" s="47"/>
      <c r="G39" s="47"/>
      <c r="H39" s="47"/>
      <c r="I39" s="47"/>
      <c r="J39" s="47"/>
      <c r="K39" s="47"/>
      <c r="L39" s="47"/>
      <c r="M39" s="47"/>
      <c r="N39" s="47"/>
      <c r="O39" s="47"/>
      <c r="P39" s="47"/>
      <c r="Q39" s="47"/>
      <c r="R39" s="47"/>
      <c r="S39" s="47"/>
      <c r="T39" s="32"/>
      <c r="U39" s="32"/>
      <c r="V39" s="32"/>
      <c r="W39" s="32"/>
      <c r="X39" s="111"/>
      <c r="Y39" s="111"/>
      <c r="Z39" s="111"/>
      <c r="AA39" s="111"/>
      <c r="AB39" s="111"/>
      <c r="AC39" s="111"/>
      <c r="AD39" s="111"/>
      <c r="AE39" s="111"/>
      <c r="AF39" s="111"/>
      <c r="AG39" s="111"/>
      <c r="AH39" s="111"/>
      <c r="AI39" s="111"/>
      <c r="AJ39" s="111"/>
      <c r="AK39" s="111"/>
      <c r="AL39" s="111"/>
      <c r="AM39" s="111"/>
      <c r="AN39" s="111"/>
      <c r="AO39" s="107">
        <v>11</v>
      </c>
      <c r="AP39" s="107">
        <v>22</v>
      </c>
      <c r="AQ39" s="107">
        <v>28</v>
      </c>
      <c r="AR39" s="107">
        <v>41</v>
      </c>
      <c r="AS39" s="107">
        <v>45</v>
      </c>
      <c r="AT39" s="107">
        <v>52</v>
      </c>
      <c r="AU39" s="107">
        <v>52</v>
      </c>
      <c r="AV39" s="107">
        <v>59</v>
      </c>
      <c r="AW39" s="107">
        <v>59</v>
      </c>
      <c r="AX39" s="107">
        <v>36</v>
      </c>
      <c r="AY39" s="107">
        <v>47</v>
      </c>
      <c r="AZ39" s="20"/>
    </row>
    <row r="40" spans="1:52" s="3" customFormat="1" ht="12.75" x14ac:dyDescent="0.2">
      <c r="A40" s="3" t="s">
        <v>160</v>
      </c>
      <c r="B40" s="60" t="s">
        <v>530</v>
      </c>
      <c r="C40" s="2" t="s">
        <v>160</v>
      </c>
      <c r="D40" s="20"/>
      <c r="E40" s="2"/>
      <c r="F40" s="2"/>
      <c r="G40" s="2"/>
      <c r="H40" s="2"/>
      <c r="I40" s="2"/>
      <c r="J40" s="2"/>
      <c r="K40" s="2"/>
      <c r="L40" s="2"/>
      <c r="M40" s="2"/>
      <c r="N40" s="2"/>
      <c r="O40" s="2"/>
      <c r="P40" s="2"/>
      <c r="Q40" s="2"/>
      <c r="R40" s="2"/>
      <c r="S40" s="2"/>
      <c r="X40" s="105"/>
      <c r="Y40" s="105"/>
      <c r="Z40" s="105"/>
      <c r="AA40" s="105"/>
      <c r="AB40" s="105"/>
      <c r="AC40" s="105"/>
      <c r="AD40" s="105"/>
      <c r="AE40" s="105"/>
      <c r="AF40" s="105"/>
      <c r="AG40" s="105"/>
      <c r="AH40" s="105"/>
      <c r="AI40" s="105"/>
      <c r="AJ40" s="105"/>
      <c r="AK40" s="105"/>
      <c r="AL40" s="105"/>
      <c r="AM40" s="105"/>
      <c r="AN40" s="105"/>
      <c r="AO40" s="105"/>
      <c r="AP40" s="105"/>
      <c r="AQ40" s="105">
        <v>5</v>
      </c>
      <c r="AR40" s="105">
        <v>23</v>
      </c>
      <c r="AS40" s="105">
        <v>26</v>
      </c>
      <c r="AT40" s="105">
        <f t="shared" ref="AT40:AY40" si="4">SUM(AT41:AT43)</f>
        <v>29</v>
      </c>
      <c r="AU40" s="105">
        <f t="shared" si="4"/>
        <v>27</v>
      </c>
      <c r="AV40" s="105">
        <f t="shared" si="4"/>
        <v>30</v>
      </c>
      <c r="AW40" s="105">
        <f t="shared" si="4"/>
        <v>31</v>
      </c>
      <c r="AX40" s="105">
        <f t="shared" si="4"/>
        <v>34</v>
      </c>
      <c r="AY40" s="105">
        <f t="shared" si="4"/>
        <v>45</v>
      </c>
      <c r="AZ40" s="20"/>
    </row>
    <row r="41" spans="1:52" s="3" customFormat="1" ht="12.75" x14ac:dyDescent="0.2">
      <c r="B41" s="73"/>
      <c r="C41" s="47"/>
      <c r="D41" s="37" t="s">
        <v>351</v>
      </c>
      <c r="E41" s="47"/>
      <c r="F41" s="47"/>
      <c r="G41" s="47"/>
      <c r="H41" s="47"/>
      <c r="I41" s="47"/>
      <c r="J41" s="47"/>
      <c r="K41" s="47"/>
      <c r="L41" s="47"/>
      <c r="M41" s="47"/>
      <c r="N41" s="47"/>
      <c r="O41" s="47"/>
      <c r="P41" s="47"/>
      <c r="Q41" s="47"/>
      <c r="R41" s="47"/>
      <c r="S41" s="47"/>
      <c r="T41" s="32"/>
      <c r="U41" s="32"/>
      <c r="V41" s="32"/>
      <c r="W41" s="32"/>
      <c r="X41" s="111"/>
      <c r="Y41" s="111"/>
      <c r="Z41" s="111"/>
      <c r="AA41" s="111"/>
      <c r="AB41" s="111"/>
      <c r="AC41" s="111"/>
      <c r="AD41" s="111"/>
      <c r="AE41" s="111"/>
      <c r="AF41" s="111"/>
      <c r="AG41" s="111"/>
      <c r="AH41" s="111"/>
      <c r="AI41" s="111"/>
      <c r="AJ41" s="111"/>
      <c r="AK41" s="111"/>
      <c r="AL41" s="111"/>
      <c r="AM41" s="111"/>
      <c r="AN41" s="111"/>
      <c r="AO41" s="107"/>
      <c r="AP41" s="107"/>
      <c r="AQ41" s="107">
        <v>2</v>
      </c>
      <c r="AR41" s="107">
        <v>1</v>
      </c>
      <c r="AS41" s="107">
        <v>0</v>
      </c>
      <c r="AT41" s="107">
        <v>0</v>
      </c>
      <c r="AU41" s="107">
        <v>0</v>
      </c>
      <c r="AV41" s="107">
        <v>2</v>
      </c>
      <c r="AW41" s="107">
        <v>4</v>
      </c>
      <c r="AX41" s="107">
        <v>4</v>
      </c>
      <c r="AY41" s="107">
        <v>6</v>
      </c>
    </row>
    <row r="42" spans="1:52" s="3" customFormat="1" ht="12.75" x14ac:dyDescent="0.2">
      <c r="B42" s="73"/>
      <c r="C42" s="47"/>
      <c r="D42" s="37" t="s">
        <v>353</v>
      </c>
      <c r="E42" s="47"/>
      <c r="F42" s="47"/>
      <c r="G42" s="47"/>
      <c r="H42" s="47"/>
      <c r="I42" s="47"/>
      <c r="J42" s="47"/>
      <c r="K42" s="47"/>
      <c r="L42" s="47"/>
      <c r="M42" s="47"/>
      <c r="N42" s="47"/>
      <c r="O42" s="47"/>
      <c r="P42" s="47"/>
      <c r="Q42" s="47"/>
      <c r="R42" s="47"/>
      <c r="S42" s="47"/>
      <c r="T42" s="32"/>
      <c r="U42" s="32"/>
      <c r="V42" s="32"/>
      <c r="W42" s="32"/>
      <c r="X42" s="111"/>
      <c r="Y42" s="111"/>
      <c r="Z42" s="111"/>
      <c r="AA42" s="111"/>
      <c r="AB42" s="111"/>
      <c r="AC42" s="111"/>
      <c r="AD42" s="111"/>
      <c r="AE42" s="111"/>
      <c r="AF42" s="111"/>
      <c r="AG42" s="111"/>
      <c r="AH42" s="111"/>
      <c r="AI42" s="111"/>
      <c r="AJ42" s="111"/>
      <c r="AK42" s="111"/>
      <c r="AL42" s="111"/>
      <c r="AM42" s="111"/>
      <c r="AN42" s="111"/>
      <c r="AO42" s="107"/>
      <c r="AP42" s="107"/>
      <c r="AQ42" s="107">
        <v>2</v>
      </c>
      <c r="AR42" s="107">
        <v>14</v>
      </c>
      <c r="AS42" s="107">
        <v>19</v>
      </c>
      <c r="AT42" s="107">
        <v>24</v>
      </c>
      <c r="AU42" s="107">
        <v>20</v>
      </c>
      <c r="AV42" s="107">
        <v>21</v>
      </c>
      <c r="AW42" s="107">
        <v>20</v>
      </c>
      <c r="AX42" s="107">
        <v>22</v>
      </c>
      <c r="AY42" s="107">
        <v>30</v>
      </c>
      <c r="AZ42" s="20"/>
    </row>
    <row r="43" spans="1:52" s="3" customFormat="1" ht="12.75" x14ac:dyDescent="0.2">
      <c r="B43" s="73"/>
      <c r="C43" s="47"/>
      <c r="D43" s="37" t="s">
        <v>352</v>
      </c>
      <c r="E43" s="47"/>
      <c r="F43" s="47"/>
      <c r="G43" s="47"/>
      <c r="H43" s="47"/>
      <c r="I43" s="47"/>
      <c r="J43" s="47"/>
      <c r="K43" s="47"/>
      <c r="L43" s="47"/>
      <c r="M43" s="47"/>
      <c r="N43" s="47"/>
      <c r="O43" s="47"/>
      <c r="P43" s="47"/>
      <c r="Q43" s="47"/>
      <c r="R43" s="47"/>
      <c r="S43" s="47"/>
      <c r="T43" s="32"/>
      <c r="U43" s="32"/>
      <c r="V43" s="32"/>
      <c r="W43" s="32"/>
      <c r="X43" s="111"/>
      <c r="Y43" s="111"/>
      <c r="Z43" s="111"/>
      <c r="AA43" s="111"/>
      <c r="AB43" s="111"/>
      <c r="AC43" s="111"/>
      <c r="AD43" s="111"/>
      <c r="AE43" s="111"/>
      <c r="AF43" s="111"/>
      <c r="AG43" s="111"/>
      <c r="AH43" s="111"/>
      <c r="AI43" s="111"/>
      <c r="AJ43" s="111"/>
      <c r="AK43" s="111"/>
      <c r="AL43" s="111"/>
      <c r="AM43" s="111"/>
      <c r="AN43" s="111"/>
      <c r="AO43" s="107"/>
      <c r="AP43" s="107"/>
      <c r="AQ43" s="107">
        <v>1</v>
      </c>
      <c r="AR43" s="107">
        <v>8</v>
      </c>
      <c r="AS43" s="107">
        <v>7</v>
      </c>
      <c r="AT43" s="107">
        <v>5</v>
      </c>
      <c r="AU43" s="107">
        <v>7</v>
      </c>
      <c r="AV43" s="107">
        <v>7</v>
      </c>
      <c r="AW43" s="107">
        <v>7</v>
      </c>
      <c r="AX43" s="107">
        <v>8</v>
      </c>
      <c r="AY43" s="107">
        <v>9</v>
      </c>
      <c r="AZ43" s="20"/>
    </row>
    <row r="44" spans="1:52" s="3" customFormat="1" ht="12.75" x14ac:dyDescent="0.2">
      <c r="A44" s="3" t="s">
        <v>247</v>
      </c>
      <c r="B44" s="73" t="s">
        <v>531</v>
      </c>
      <c r="C44" s="2" t="s">
        <v>452</v>
      </c>
      <c r="D44" s="20"/>
      <c r="E44" s="2">
        <v>32</v>
      </c>
      <c r="F44" s="2">
        <v>19</v>
      </c>
      <c r="G44" s="2">
        <v>19</v>
      </c>
      <c r="H44" s="2">
        <v>28</v>
      </c>
      <c r="I44" s="2">
        <v>21</v>
      </c>
      <c r="J44" s="2">
        <v>25</v>
      </c>
      <c r="K44" s="2">
        <v>28</v>
      </c>
      <c r="L44" s="2">
        <v>23</v>
      </c>
      <c r="M44" s="2">
        <v>25</v>
      </c>
      <c r="N44" s="2">
        <v>22</v>
      </c>
      <c r="O44" s="2">
        <v>15</v>
      </c>
      <c r="P44" s="2">
        <v>18</v>
      </c>
      <c r="Q44" s="2">
        <v>20</v>
      </c>
      <c r="R44" s="2">
        <v>19</v>
      </c>
      <c r="S44" s="2">
        <v>24</v>
      </c>
      <c r="T44" s="3">
        <v>18</v>
      </c>
      <c r="U44" s="3">
        <v>19</v>
      </c>
      <c r="V44" s="3">
        <v>14</v>
      </c>
      <c r="W44" s="3">
        <v>25</v>
      </c>
      <c r="X44" s="105">
        <v>18</v>
      </c>
      <c r="Y44" s="105">
        <v>21</v>
      </c>
      <c r="Z44" s="105">
        <v>25</v>
      </c>
      <c r="AA44" s="105">
        <v>27</v>
      </c>
      <c r="AB44" s="105">
        <v>28</v>
      </c>
      <c r="AC44" s="105">
        <v>39</v>
      </c>
      <c r="AD44" s="105">
        <v>31</v>
      </c>
      <c r="AE44" s="105">
        <v>34</v>
      </c>
      <c r="AF44" s="105">
        <v>49</v>
      </c>
      <c r="AG44" s="105">
        <v>58</v>
      </c>
      <c r="AH44" s="105">
        <v>71</v>
      </c>
      <c r="AI44" s="105">
        <v>62</v>
      </c>
      <c r="AJ44" s="105">
        <v>48</v>
      </c>
      <c r="AK44" s="105">
        <v>51</v>
      </c>
      <c r="AL44" s="105">
        <v>66</v>
      </c>
      <c r="AM44" s="105">
        <v>56</v>
      </c>
      <c r="AN44" s="105">
        <v>54</v>
      </c>
      <c r="AO44" s="105">
        <v>54</v>
      </c>
      <c r="AP44" s="105">
        <v>52</v>
      </c>
      <c r="AQ44" s="105">
        <v>45</v>
      </c>
      <c r="AR44" s="105">
        <v>33</v>
      </c>
      <c r="AS44" s="105">
        <v>22</v>
      </c>
      <c r="AT44" s="105">
        <f t="shared" ref="AT44:AY44" si="5">SUM(AT45:AT47)</f>
        <v>30</v>
      </c>
      <c r="AU44" s="105">
        <f t="shared" si="5"/>
        <v>24</v>
      </c>
      <c r="AV44" s="105">
        <f t="shared" si="5"/>
        <v>24</v>
      </c>
      <c r="AW44" s="105">
        <f t="shared" si="5"/>
        <v>23</v>
      </c>
      <c r="AX44" s="105">
        <f t="shared" si="5"/>
        <v>20</v>
      </c>
      <c r="AY44" s="105">
        <f t="shared" si="5"/>
        <v>22</v>
      </c>
      <c r="AZ44" s="20"/>
    </row>
    <row r="45" spans="1:52" s="3" customFormat="1" ht="12.75" x14ac:dyDescent="0.2">
      <c r="B45" s="180"/>
      <c r="C45" s="32"/>
      <c r="D45" s="33" t="s">
        <v>40</v>
      </c>
      <c r="E45" s="34">
        <v>5</v>
      </c>
      <c r="F45" s="34">
        <v>4</v>
      </c>
      <c r="G45" s="34">
        <v>3</v>
      </c>
      <c r="H45" s="34">
        <v>6</v>
      </c>
      <c r="I45" s="34">
        <v>8</v>
      </c>
      <c r="J45" s="34">
        <v>8</v>
      </c>
      <c r="K45" s="34">
        <v>7</v>
      </c>
      <c r="L45" s="34">
        <v>9</v>
      </c>
      <c r="M45" s="34">
        <v>9</v>
      </c>
      <c r="N45" s="34">
        <v>6</v>
      </c>
      <c r="O45" s="34">
        <v>2</v>
      </c>
      <c r="P45" s="34">
        <v>5</v>
      </c>
      <c r="Q45" s="34">
        <v>4</v>
      </c>
      <c r="R45" s="34">
        <v>3</v>
      </c>
      <c r="S45" s="34">
        <v>1</v>
      </c>
      <c r="T45" s="35">
        <v>4</v>
      </c>
      <c r="U45" s="35">
        <v>2</v>
      </c>
      <c r="V45" s="35">
        <v>2</v>
      </c>
      <c r="W45" s="35">
        <v>7</v>
      </c>
      <c r="X45" s="106">
        <v>2</v>
      </c>
      <c r="Y45" s="106">
        <v>0</v>
      </c>
      <c r="Z45" s="106">
        <v>2</v>
      </c>
      <c r="AA45" s="106">
        <v>2</v>
      </c>
      <c r="AB45" s="106">
        <v>4</v>
      </c>
      <c r="AC45" s="106">
        <v>8</v>
      </c>
      <c r="AD45" s="106">
        <v>6</v>
      </c>
      <c r="AE45" s="106">
        <v>7</v>
      </c>
      <c r="AF45" s="106">
        <v>10</v>
      </c>
      <c r="AG45" s="106">
        <v>9</v>
      </c>
      <c r="AH45" s="106">
        <v>10</v>
      </c>
      <c r="AI45" s="106">
        <v>7</v>
      </c>
      <c r="AJ45" s="106">
        <v>5</v>
      </c>
      <c r="AK45" s="106">
        <v>9</v>
      </c>
      <c r="AL45" s="106">
        <v>15</v>
      </c>
      <c r="AM45" s="107">
        <v>9</v>
      </c>
      <c r="AN45" s="107">
        <v>5</v>
      </c>
      <c r="AO45" s="107">
        <v>7</v>
      </c>
      <c r="AP45" s="107">
        <v>9</v>
      </c>
      <c r="AQ45" s="107">
        <v>8</v>
      </c>
      <c r="AR45" s="107">
        <v>5</v>
      </c>
      <c r="AS45" s="107">
        <v>3</v>
      </c>
      <c r="AT45" s="107">
        <v>2</v>
      </c>
      <c r="AU45" s="107">
        <v>2</v>
      </c>
      <c r="AV45" s="107">
        <v>2</v>
      </c>
      <c r="AW45" s="107">
        <v>2</v>
      </c>
      <c r="AX45" s="107">
        <v>5</v>
      </c>
      <c r="AY45" s="107">
        <v>3</v>
      </c>
      <c r="AZ45" s="20"/>
    </row>
    <row r="46" spans="1:52" s="3" customFormat="1" ht="12.75" x14ac:dyDescent="0.2">
      <c r="B46" s="180"/>
      <c r="C46" s="32"/>
      <c r="D46" s="33" t="s">
        <v>39</v>
      </c>
      <c r="E46" s="34">
        <v>8</v>
      </c>
      <c r="F46" s="34">
        <v>3</v>
      </c>
      <c r="G46" s="34">
        <v>5</v>
      </c>
      <c r="H46" s="34">
        <v>4</v>
      </c>
      <c r="I46" s="34">
        <v>4</v>
      </c>
      <c r="J46" s="34">
        <v>5</v>
      </c>
      <c r="K46" s="34">
        <v>4</v>
      </c>
      <c r="L46" s="34">
        <v>4</v>
      </c>
      <c r="M46" s="34">
        <v>9</v>
      </c>
      <c r="N46" s="34">
        <v>5</v>
      </c>
      <c r="O46" s="34">
        <v>4</v>
      </c>
      <c r="P46" s="34">
        <v>4</v>
      </c>
      <c r="Q46" s="34">
        <v>3</v>
      </c>
      <c r="R46" s="34">
        <v>6</v>
      </c>
      <c r="S46" s="34">
        <v>6</v>
      </c>
      <c r="T46" s="35">
        <v>1</v>
      </c>
      <c r="U46" s="35">
        <v>3</v>
      </c>
      <c r="V46" s="35">
        <v>2</v>
      </c>
      <c r="W46" s="35">
        <v>3</v>
      </c>
      <c r="X46" s="106">
        <v>5</v>
      </c>
      <c r="Y46" s="106">
        <v>8</v>
      </c>
      <c r="Z46" s="106">
        <v>6</v>
      </c>
      <c r="AA46" s="106">
        <v>5</v>
      </c>
      <c r="AB46" s="106">
        <v>6</v>
      </c>
      <c r="AC46" s="106">
        <v>8</v>
      </c>
      <c r="AD46" s="106">
        <v>3</v>
      </c>
      <c r="AE46" s="106">
        <v>7</v>
      </c>
      <c r="AF46" s="106">
        <v>9</v>
      </c>
      <c r="AG46" s="106">
        <v>10</v>
      </c>
      <c r="AH46" s="106">
        <v>10</v>
      </c>
      <c r="AI46" s="106">
        <v>7</v>
      </c>
      <c r="AJ46" s="106">
        <v>8</v>
      </c>
      <c r="AK46" s="106">
        <v>10</v>
      </c>
      <c r="AL46" s="106">
        <v>11</v>
      </c>
      <c r="AM46" s="107">
        <v>7</v>
      </c>
      <c r="AN46" s="107">
        <v>11</v>
      </c>
      <c r="AO46" s="107">
        <v>5</v>
      </c>
      <c r="AP46" s="107">
        <v>2</v>
      </c>
      <c r="AQ46" s="107">
        <v>1</v>
      </c>
      <c r="AR46" s="107">
        <v>2</v>
      </c>
      <c r="AS46" s="107">
        <v>6</v>
      </c>
      <c r="AT46" s="107">
        <v>6</v>
      </c>
      <c r="AU46" s="107">
        <v>3</v>
      </c>
      <c r="AV46" s="107">
        <v>3</v>
      </c>
      <c r="AW46" s="107">
        <v>1</v>
      </c>
      <c r="AX46" s="107">
        <v>3</v>
      </c>
      <c r="AY46" s="107">
        <v>2</v>
      </c>
      <c r="AZ46" s="20"/>
    </row>
    <row r="47" spans="1:52" s="3" customFormat="1" ht="12.75" x14ac:dyDescent="0.2">
      <c r="B47" s="180"/>
      <c r="C47" s="32"/>
      <c r="D47" s="33" t="s">
        <v>41</v>
      </c>
      <c r="E47" s="34">
        <v>19</v>
      </c>
      <c r="F47" s="34">
        <v>12</v>
      </c>
      <c r="G47" s="34">
        <v>11</v>
      </c>
      <c r="H47" s="34">
        <v>18</v>
      </c>
      <c r="I47" s="34">
        <v>9</v>
      </c>
      <c r="J47" s="34">
        <v>12</v>
      </c>
      <c r="K47" s="34">
        <v>17</v>
      </c>
      <c r="L47" s="34">
        <v>10</v>
      </c>
      <c r="M47" s="34">
        <v>7</v>
      </c>
      <c r="N47" s="34">
        <v>11</v>
      </c>
      <c r="O47" s="34">
        <v>9</v>
      </c>
      <c r="P47" s="34">
        <v>9</v>
      </c>
      <c r="Q47" s="34">
        <v>13</v>
      </c>
      <c r="R47" s="34">
        <v>10</v>
      </c>
      <c r="S47" s="34">
        <v>17</v>
      </c>
      <c r="T47" s="35">
        <v>13</v>
      </c>
      <c r="U47" s="35">
        <v>14</v>
      </c>
      <c r="V47" s="35">
        <v>10</v>
      </c>
      <c r="W47" s="35">
        <v>15</v>
      </c>
      <c r="X47" s="106">
        <v>11</v>
      </c>
      <c r="Y47" s="106">
        <v>13</v>
      </c>
      <c r="Z47" s="106">
        <v>17</v>
      </c>
      <c r="AA47" s="106">
        <v>20</v>
      </c>
      <c r="AB47" s="106">
        <v>18</v>
      </c>
      <c r="AC47" s="106">
        <v>23</v>
      </c>
      <c r="AD47" s="106">
        <v>22</v>
      </c>
      <c r="AE47" s="106">
        <v>20</v>
      </c>
      <c r="AF47" s="106">
        <v>30</v>
      </c>
      <c r="AG47" s="106">
        <v>39</v>
      </c>
      <c r="AH47" s="106">
        <v>51</v>
      </c>
      <c r="AI47" s="106">
        <v>48</v>
      </c>
      <c r="AJ47" s="106">
        <v>35</v>
      </c>
      <c r="AK47" s="106">
        <v>32</v>
      </c>
      <c r="AL47" s="106">
        <v>40</v>
      </c>
      <c r="AM47" s="107">
        <v>40</v>
      </c>
      <c r="AN47" s="107">
        <v>38</v>
      </c>
      <c r="AO47" s="107">
        <v>42</v>
      </c>
      <c r="AP47" s="107">
        <v>41</v>
      </c>
      <c r="AQ47" s="107">
        <v>36</v>
      </c>
      <c r="AR47" s="107">
        <v>26</v>
      </c>
      <c r="AS47" s="107">
        <v>13</v>
      </c>
      <c r="AT47" s="107">
        <v>22</v>
      </c>
      <c r="AU47" s="107">
        <v>19</v>
      </c>
      <c r="AV47" s="107">
        <v>19</v>
      </c>
      <c r="AW47" s="107">
        <v>20</v>
      </c>
      <c r="AX47" s="107">
        <v>12</v>
      </c>
      <c r="AY47" s="107">
        <v>17</v>
      </c>
      <c r="AZ47" s="20"/>
    </row>
    <row r="48" spans="1:52" s="3" customFormat="1" ht="12.75" hidden="1" x14ac:dyDescent="0.2">
      <c r="A48" s="3" t="s">
        <v>70</v>
      </c>
      <c r="B48" s="73" t="s">
        <v>60</v>
      </c>
      <c r="C48" s="2" t="s">
        <v>61</v>
      </c>
      <c r="D48" s="20"/>
      <c r="E48" s="2">
        <v>23</v>
      </c>
      <c r="F48" s="2">
        <v>39</v>
      </c>
      <c r="G48" s="2">
        <v>35</v>
      </c>
      <c r="H48" s="2">
        <v>47</v>
      </c>
      <c r="I48" s="2">
        <v>53</v>
      </c>
      <c r="J48" s="2">
        <v>38</v>
      </c>
      <c r="K48" s="2">
        <v>35</v>
      </c>
      <c r="L48" s="2">
        <v>28</v>
      </c>
      <c r="M48" s="2">
        <v>22</v>
      </c>
      <c r="N48" s="2">
        <v>18</v>
      </c>
      <c r="O48" s="2">
        <v>17</v>
      </c>
      <c r="P48" s="2">
        <v>17</v>
      </c>
      <c r="Q48" s="2">
        <v>17</v>
      </c>
      <c r="R48" s="2">
        <v>13</v>
      </c>
      <c r="S48" s="2">
        <v>2</v>
      </c>
      <c r="T48" s="3">
        <v>1</v>
      </c>
      <c r="U48" s="3">
        <v>0</v>
      </c>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20"/>
    </row>
    <row r="49" spans="1:52" s="3" customFormat="1" ht="12.75" x14ac:dyDescent="0.2">
      <c r="A49" s="3" t="s">
        <v>524</v>
      </c>
      <c r="B49" s="73" t="s">
        <v>613</v>
      </c>
      <c r="C49" s="2" t="s">
        <v>70</v>
      </c>
      <c r="D49" s="20"/>
      <c r="E49" s="2">
        <v>66</v>
      </c>
      <c r="F49" s="2">
        <v>46</v>
      </c>
      <c r="G49" s="2">
        <v>41</v>
      </c>
      <c r="H49" s="2">
        <v>45</v>
      </c>
      <c r="I49" s="2">
        <v>35</v>
      </c>
      <c r="J49" s="2">
        <v>30</v>
      </c>
      <c r="K49" s="2">
        <v>30</v>
      </c>
      <c r="L49" s="2">
        <v>33</v>
      </c>
      <c r="M49" s="2">
        <v>34</v>
      </c>
      <c r="N49" s="2">
        <v>29</v>
      </c>
      <c r="O49" s="2">
        <v>41</v>
      </c>
      <c r="P49" s="2">
        <v>48</v>
      </c>
      <c r="Q49" s="2">
        <v>48</v>
      </c>
      <c r="R49" s="2">
        <v>36</v>
      </c>
      <c r="S49" s="2">
        <v>60</v>
      </c>
      <c r="T49" s="3">
        <v>51</v>
      </c>
      <c r="U49" s="3">
        <v>46</v>
      </c>
      <c r="V49" s="3">
        <v>40</v>
      </c>
      <c r="W49" s="3">
        <v>51</v>
      </c>
      <c r="X49" s="105">
        <v>49</v>
      </c>
      <c r="Y49" s="105">
        <v>59</v>
      </c>
      <c r="Z49" s="105">
        <v>66</v>
      </c>
      <c r="AA49" s="105">
        <v>62</v>
      </c>
      <c r="AB49" s="105">
        <v>56</v>
      </c>
      <c r="AC49" s="105">
        <v>53</v>
      </c>
      <c r="AD49" s="105">
        <v>64</v>
      </c>
      <c r="AE49" s="105">
        <v>66</v>
      </c>
      <c r="AF49" s="105">
        <v>89</v>
      </c>
      <c r="AG49" s="105">
        <v>107</v>
      </c>
      <c r="AH49" s="105">
        <v>109</v>
      </c>
      <c r="AI49" s="105">
        <v>105</v>
      </c>
      <c r="AJ49" s="105">
        <v>89</v>
      </c>
      <c r="AK49" s="105">
        <v>95</v>
      </c>
      <c r="AL49" s="105">
        <v>95</v>
      </c>
      <c r="AM49" s="105">
        <v>115</v>
      </c>
      <c r="AN49" s="105">
        <v>110</v>
      </c>
      <c r="AO49" s="105">
        <v>109</v>
      </c>
      <c r="AP49" s="105">
        <v>99</v>
      </c>
      <c r="AQ49" s="105">
        <v>93</v>
      </c>
      <c r="AR49" s="105">
        <v>82</v>
      </c>
      <c r="AS49" s="105">
        <v>80</v>
      </c>
      <c r="AT49" s="105">
        <v>80</v>
      </c>
      <c r="AU49" s="105">
        <v>73</v>
      </c>
      <c r="AV49" s="105">
        <v>67</v>
      </c>
      <c r="AW49" s="105">
        <v>57</v>
      </c>
      <c r="AX49" s="105">
        <v>56</v>
      </c>
      <c r="AY49" s="105">
        <v>80</v>
      </c>
      <c r="AZ49" s="20"/>
    </row>
    <row r="50" spans="1:52" s="3" customFormat="1" ht="12.75" x14ac:dyDescent="0.2">
      <c r="A50" s="3" t="s">
        <v>246</v>
      </c>
      <c r="B50" s="60" t="s">
        <v>610</v>
      </c>
      <c r="C50" s="2" t="s">
        <v>71</v>
      </c>
      <c r="D50" s="20"/>
      <c r="E50" s="2">
        <v>60</v>
      </c>
      <c r="F50" s="2">
        <v>52</v>
      </c>
      <c r="G50" s="2">
        <v>44</v>
      </c>
      <c r="H50" s="2">
        <v>50</v>
      </c>
      <c r="I50" s="2">
        <v>54</v>
      </c>
      <c r="J50" s="2">
        <v>46</v>
      </c>
      <c r="K50" s="2">
        <v>43</v>
      </c>
      <c r="L50" s="2">
        <v>39</v>
      </c>
      <c r="M50" s="2">
        <v>47</v>
      </c>
      <c r="N50" s="2">
        <v>45</v>
      </c>
      <c r="O50" s="2">
        <v>78</v>
      </c>
      <c r="P50" s="2">
        <v>97</v>
      </c>
      <c r="Q50" s="2">
        <v>99</v>
      </c>
      <c r="R50" s="2">
        <v>99</v>
      </c>
      <c r="S50" s="2">
        <v>94</v>
      </c>
      <c r="T50" s="3">
        <v>103</v>
      </c>
      <c r="U50" s="3">
        <v>82</v>
      </c>
      <c r="V50" s="3">
        <v>97</v>
      </c>
      <c r="W50" s="3">
        <v>104</v>
      </c>
      <c r="X50" s="105">
        <v>125</v>
      </c>
      <c r="Y50" s="105">
        <v>131</v>
      </c>
      <c r="Z50" s="105">
        <v>144</v>
      </c>
      <c r="AA50" s="105">
        <v>157</v>
      </c>
      <c r="AB50" s="105">
        <v>157</v>
      </c>
      <c r="AC50" s="105">
        <v>161</v>
      </c>
      <c r="AD50" s="105">
        <v>197</v>
      </c>
      <c r="AE50" s="105">
        <v>186</v>
      </c>
      <c r="AF50" s="105">
        <v>188</v>
      </c>
      <c r="AG50" s="105">
        <v>211</v>
      </c>
      <c r="AH50" s="105">
        <v>215</v>
      </c>
      <c r="AI50" s="105">
        <v>221</v>
      </c>
      <c r="AJ50" s="105">
        <v>202</v>
      </c>
      <c r="AK50" s="105">
        <v>175</v>
      </c>
      <c r="AL50" s="105">
        <v>167</v>
      </c>
      <c r="AM50" s="105">
        <v>168</v>
      </c>
      <c r="AN50" s="105">
        <v>151</v>
      </c>
      <c r="AO50" s="105">
        <v>131</v>
      </c>
      <c r="AP50" s="105">
        <v>132</v>
      </c>
      <c r="AQ50" s="105">
        <v>135</v>
      </c>
      <c r="AR50" s="105">
        <v>120</v>
      </c>
      <c r="AS50" s="105">
        <v>118</v>
      </c>
      <c r="AT50" s="105">
        <f t="shared" ref="AT50:AY50" si="6">SUM(AT51:AT52)</f>
        <v>109</v>
      </c>
      <c r="AU50" s="105">
        <f t="shared" si="6"/>
        <v>108</v>
      </c>
      <c r="AV50" s="105">
        <f t="shared" si="6"/>
        <v>109</v>
      </c>
      <c r="AW50" s="105">
        <f t="shared" si="6"/>
        <v>120</v>
      </c>
      <c r="AX50" s="105">
        <f t="shared" si="6"/>
        <v>127</v>
      </c>
      <c r="AY50" s="105">
        <f t="shared" si="6"/>
        <v>153</v>
      </c>
      <c r="AZ50" s="20"/>
    </row>
    <row r="51" spans="1:52" s="3" customFormat="1" ht="12.75" x14ac:dyDescent="0.2">
      <c r="B51" s="73"/>
      <c r="C51" s="32"/>
      <c r="D51" s="53" t="s">
        <v>308</v>
      </c>
      <c r="E51" s="47"/>
      <c r="F51" s="47"/>
      <c r="G51" s="47"/>
      <c r="H51" s="47"/>
      <c r="I51" s="47"/>
      <c r="J51" s="47"/>
      <c r="K51" s="47"/>
      <c r="L51" s="47"/>
      <c r="M51" s="47"/>
      <c r="N51" s="47"/>
      <c r="O51" s="47"/>
      <c r="P51" s="47"/>
      <c r="Q51" s="47"/>
      <c r="R51" s="47"/>
      <c r="S51" s="47"/>
      <c r="T51" s="32"/>
      <c r="U51" s="32"/>
      <c r="V51" s="32"/>
      <c r="W51" s="32"/>
      <c r="X51" s="111"/>
      <c r="Y51" s="111"/>
      <c r="Z51" s="111"/>
      <c r="AA51" s="111"/>
      <c r="AB51" s="107">
        <v>142</v>
      </c>
      <c r="AC51" s="107">
        <v>77</v>
      </c>
      <c r="AD51" s="107">
        <v>174</v>
      </c>
      <c r="AE51" s="107" t="s">
        <v>54</v>
      </c>
      <c r="AF51" s="107" t="s">
        <v>54</v>
      </c>
      <c r="AG51" s="107" t="s">
        <v>54</v>
      </c>
      <c r="AH51" s="107" t="s">
        <v>54</v>
      </c>
      <c r="AI51" s="107" t="s">
        <v>54</v>
      </c>
      <c r="AJ51" s="107" t="s">
        <v>54</v>
      </c>
      <c r="AK51" s="107" t="s">
        <v>54</v>
      </c>
      <c r="AL51" s="107" t="s">
        <v>54</v>
      </c>
      <c r="AM51" s="107"/>
      <c r="AN51" s="107"/>
      <c r="AO51" s="107"/>
      <c r="AP51" s="107"/>
      <c r="AQ51" s="107"/>
      <c r="AR51" s="107">
        <v>117</v>
      </c>
      <c r="AS51" s="107">
        <v>113</v>
      </c>
      <c r="AT51" s="107">
        <v>105</v>
      </c>
      <c r="AU51" s="107">
        <v>101</v>
      </c>
      <c r="AV51" s="107">
        <v>100</v>
      </c>
      <c r="AW51" s="107">
        <v>110</v>
      </c>
      <c r="AX51" s="107">
        <v>114</v>
      </c>
      <c r="AY51" s="107">
        <v>141</v>
      </c>
      <c r="AZ51" s="20"/>
    </row>
    <row r="52" spans="1:52" s="3" customFormat="1" ht="12.75" x14ac:dyDescent="0.2">
      <c r="B52" s="73"/>
      <c r="C52" s="32"/>
      <c r="D52" s="53" t="s">
        <v>396</v>
      </c>
      <c r="E52" s="47"/>
      <c r="F52" s="47"/>
      <c r="G52" s="47"/>
      <c r="H52" s="47"/>
      <c r="I52" s="47"/>
      <c r="J52" s="47"/>
      <c r="K52" s="47"/>
      <c r="L52" s="47"/>
      <c r="M52" s="47"/>
      <c r="N52" s="47"/>
      <c r="O52" s="47"/>
      <c r="P52" s="47"/>
      <c r="Q52" s="47"/>
      <c r="R52" s="47"/>
      <c r="S52" s="47"/>
      <c r="T52" s="32"/>
      <c r="U52" s="32"/>
      <c r="V52" s="32"/>
      <c r="W52" s="32"/>
      <c r="X52" s="111"/>
      <c r="Y52" s="111"/>
      <c r="Z52" s="111"/>
      <c r="AA52" s="111"/>
      <c r="AB52" s="107"/>
      <c r="AC52" s="107"/>
      <c r="AD52" s="107"/>
      <c r="AE52" s="107"/>
      <c r="AF52" s="107"/>
      <c r="AG52" s="107"/>
      <c r="AH52" s="107"/>
      <c r="AI52" s="107"/>
      <c r="AJ52" s="107"/>
      <c r="AK52" s="107"/>
      <c r="AL52" s="107"/>
      <c r="AM52" s="107"/>
      <c r="AN52" s="107"/>
      <c r="AO52" s="107"/>
      <c r="AP52" s="107"/>
      <c r="AQ52" s="107"/>
      <c r="AR52" s="107">
        <v>3</v>
      </c>
      <c r="AS52" s="107">
        <v>5</v>
      </c>
      <c r="AT52" s="107">
        <v>4</v>
      </c>
      <c r="AU52" s="107">
        <v>7</v>
      </c>
      <c r="AV52" s="107">
        <v>9</v>
      </c>
      <c r="AW52" s="107">
        <v>10</v>
      </c>
      <c r="AX52" s="107">
        <v>13</v>
      </c>
      <c r="AY52" s="107">
        <v>12</v>
      </c>
      <c r="AZ52" s="20"/>
    </row>
    <row r="53" spans="1:52" s="3" customFormat="1" ht="12.75" hidden="1" x14ac:dyDescent="0.2">
      <c r="B53" s="73"/>
      <c r="C53" s="32"/>
      <c r="D53" s="53" t="s">
        <v>169</v>
      </c>
      <c r="E53" s="47"/>
      <c r="F53" s="47"/>
      <c r="G53" s="47"/>
      <c r="H53" s="47"/>
      <c r="I53" s="47"/>
      <c r="J53" s="47"/>
      <c r="K53" s="47"/>
      <c r="L53" s="47"/>
      <c r="M53" s="47"/>
      <c r="N53" s="47"/>
      <c r="O53" s="47"/>
      <c r="P53" s="47"/>
      <c r="Q53" s="47"/>
      <c r="R53" s="47"/>
      <c r="S53" s="47"/>
      <c r="T53" s="32"/>
      <c r="U53" s="32"/>
      <c r="V53" s="32"/>
      <c r="W53" s="32"/>
      <c r="X53" s="111"/>
      <c r="Y53" s="111"/>
      <c r="Z53" s="111"/>
      <c r="AA53" s="111"/>
      <c r="AB53" s="107">
        <v>15</v>
      </c>
      <c r="AC53" s="107">
        <v>84</v>
      </c>
      <c r="AD53" s="107">
        <v>23</v>
      </c>
      <c r="AE53" s="111" t="s">
        <v>54</v>
      </c>
      <c r="AF53" s="111" t="s">
        <v>54</v>
      </c>
      <c r="AG53" s="111" t="s">
        <v>54</v>
      </c>
      <c r="AH53" s="111" t="s">
        <v>54</v>
      </c>
      <c r="AI53" s="111" t="s">
        <v>54</v>
      </c>
      <c r="AJ53" s="111" t="s">
        <v>54</v>
      </c>
      <c r="AK53" s="111" t="s">
        <v>54</v>
      </c>
      <c r="AL53" s="111" t="s">
        <v>54</v>
      </c>
      <c r="AM53" s="111"/>
      <c r="AN53" s="111"/>
      <c r="AO53" s="111"/>
      <c r="AP53" s="111"/>
      <c r="AQ53" s="111"/>
      <c r="AR53" s="111"/>
      <c r="AS53" s="111"/>
      <c r="AT53" s="111"/>
      <c r="AU53" s="111"/>
      <c r="AV53" s="111"/>
      <c r="AW53" s="111"/>
      <c r="AX53" s="111"/>
      <c r="AY53" s="111"/>
      <c r="AZ53" s="20"/>
    </row>
    <row r="54" spans="1:52" s="3" customFormat="1" ht="12.75" x14ac:dyDescent="0.2">
      <c r="A54" s="3" t="s">
        <v>242</v>
      </c>
      <c r="B54" s="60" t="s">
        <v>316</v>
      </c>
      <c r="C54" s="2" t="s">
        <v>317</v>
      </c>
      <c r="D54" s="20"/>
      <c r="E54" s="2"/>
      <c r="F54" s="2"/>
      <c r="G54" s="2"/>
      <c r="H54" s="2"/>
      <c r="I54" s="2"/>
      <c r="J54" s="2"/>
      <c r="K54" s="2"/>
      <c r="L54" s="2"/>
      <c r="M54" s="2"/>
      <c r="N54" s="2"/>
      <c r="O54" s="2"/>
      <c r="P54" s="2"/>
      <c r="Q54" s="2"/>
      <c r="R54" s="2"/>
      <c r="S54" s="2"/>
      <c r="X54" s="105"/>
      <c r="Y54" s="105"/>
      <c r="Z54" s="105"/>
      <c r="AA54" s="105"/>
      <c r="AB54" s="105"/>
      <c r="AC54" s="105"/>
      <c r="AD54" s="105"/>
      <c r="AE54" s="105"/>
      <c r="AF54" s="105"/>
      <c r="AG54" s="105"/>
      <c r="AH54" s="105"/>
      <c r="AI54" s="105"/>
      <c r="AJ54" s="105"/>
      <c r="AK54" s="105"/>
      <c r="AL54" s="105"/>
      <c r="AM54" s="105"/>
      <c r="AN54" s="105"/>
      <c r="AO54" s="105"/>
      <c r="AP54" s="105"/>
      <c r="AQ54" s="105">
        <v>21</v>
      </c>
      <c r="AR54" s="105">
        <v>48</v>
      </c>
      <c r="AS54" s="105">
        <v>91</v>
      </c>
      <c r="AT54" s="105">
        <v>100</v>
      </c>
      <c r="AU54" s="105">
        <v>121</v>
      </c>
      <c r="AV54" s="105">
        <v>144</v>
      </c>
      <c r="AW54" s="105">
        <v>136</v>
      </c>
      <c r="AX54" s="105">
        <v>122</v>
      </c>
      <c r="AY54" s="105">
        <v>128</v>
      </c>
      <c r="AZ54" s="20"/>
    </row>
    <row r="55" spans="1:52" s="3" customFormat="1" ht="12.75" x14ac:dyDescent="0.2">
      <c r="A55" s="3" t="s">
        <v>242</v>
      </c>
      <c r="B55" s="60" t="s">
        <v>532</v>
      </c>
      <c r="C55" s="2" t="s">
        <v>350</v>
      </c>
      <c r="D55" s="20"/>
      <c r="E55" s="2"/>
      <c r="F55" s="2"/>
      <c r="G55" s="2"/>
      <c r="H55" s="2"/>
      <c r="I55" s="2"/>
      <c r="J55" s="2"/>
      <c r="K55" s="2"/>
      <c r="L55" s="2"/>
      <c r="M55" s="2"/>
      <c r="N55" s="2"/>
      <c r="O55" s="2"/>
      <c r="P55" s="2"/>
      <c r="Q55" s="2"/>
      <c r="R55" s="2"/>
      <c r="S55" s="2"/>
      <c r="X55" s="105"/>
      <c r="Y55" s="105"/>
      <c r="Z55" s="105"/>
      <c r="AA55" s="105"/>
      <c r="AB55" s="105"/>
      <c r="AC55" s="105"/>
      <c r="AD55" s="105"/>
      <c r="AE55" s="105"/>
      <c r="AF55" s="105"/>
      <c r="AG55" s="105"/>
      <c r="AH55" s="105"/>
      <c r="AI55" s="105"/>
      <c r="AJ55" s="105"/>
      <c r="AK55" s="105"/>
      <c r="AL55" s="105"/>
      <c r="AM55" s="105"/>
      <c r="AN55" s="105"/>
      <c r="AO55" s="105"/>
      <c r="AP55" s="105"/>
      <c r="AQ55" s="105">
        <v>5</v>
      </c>
      <c r="AR55" s="105">
        <v>19</v>
      </c>
      <c r="AS55" s="105">
        <v>25</v>
      </c>
      <c r="AT55" s="105">
        <v>35</v>
      </c>
      <c r="AU55" s="105">
        <v>27</v>
      </c>
      <c r="AV55" s="105">
        <v>17</v>
      </c>
      <c r="AW55" s="105">
        <v>16</v>
      </c>
      <c r="AX55" s="105">
        <v>14</v>
      </c>
      <c r="AY55" s="105">
        <v>27</v>
      </c>
      <c r="AZ55" s="20"/>
    </row>
    <row r="56" spans="1:52" s="3" customFormat="1" ht="12.75" x14ac:dyDescent="0.2">
      <c r="A56" s="3" t="s">
        <v>242</v>
      </c>
      <c r="B56" s="73" t="s">
        <v>533</v>
      </c>
      <c r="C56" s="2" t="s">
        <v>47</v>
      </c>
      <c r="D56" s="20"/>
      <c r="E56" s="2">
        <v>31</v>
      </c>
      <c r="F56" s="2">
        <v>34</v>
      </c>
      <c r="G56" s="2">
        <v>32</v>
      </c>
      <c r="H56" s="2">
        <v>39</v>
      </c>
      <c r="I56" s="2">
        <v>35</v>
      </c>
      <c r="J56" s="2">
        <v>33</v>
      </c>
      <c r="K56" s="2">
        <v>28</v>
      </c>
      <c r="L56" s="2">
        <v>32</v>
      </c>
      <c r="M56" s="2">
        <v>32</v>
      </c>
      <c r="N56" s="2">
        <v>23</v>
      </c>
      <c r="O56" s="2">
        <v>25</v>
      </c>
      <c r="P56" s="2">
        <v>22</v>
      </c>
      <c r="Q56" s="2">
        <v>25</v>
      </c>
      <c r="R56" s="2">
        <v>25</v>
      </c>
      <c r="S56" s="2">
        <v>32</v>
      </c>
      <c r="T56" s="3">
        <v>26</v>
      </c>
      <c r="U56" s="3">
        <v>31</v>
      </c>
      <c r="V56" s="3">
        <v>24</v>
      </c>
      <c r="W56" s="3">
        <v>41</v>
      </c>
      <c r="X56" s="105">
        <v>68</v>
      </c>
      <c r="Y56" s="105">
        <v>80</v>
      </c>
      <c r="Z56" s="105">
        <v>107</v>
      </c>
      <c r="AA56" s="105">
        <v>144</v>
      </c>
      <c r="AB56" s="105">
        <v>162</v>
      </c>
      <c r="AC56" s="105">
        <v>149</v>
      </c>
      <c r="AD56" s="105">
        <v>139</v>
      </c>
      <c r="AE56" s="105">
        <v>139</v>
      </c>
      <c r="AF56" s="105">
        <v>114</v>
      </c>
      <c r="AG56" s="105">
        <v>55</v>
      </c>
      <c r="AH56" s="105">
        <v>26</v>
      </c>
      <c r="AI56" s="105">
        <v>17</v>
      </c>
      <c r="AJ56" s="105">
        <v>13</v>
      </c>
      <c r="AK56" s="105">
        <v>13</v>
      </c>
      <c r="AL56" s="105">
        <v>11</v>
      </c>
      <c r="AM56" s="105">
        <v>4</v>
      </c>
      <c r="AN56" s="105">
        <v>5</v>
      </c>
      <c r="AO56" s="105">
        <v>6</v>
      </c>
      <c r="AP56" s="105">
        <v>12</v>
      </c>
      <c r="AQ56" s="105">
        <v>15</v>
      </c>
      <c r="AR56" s="105">
        <v>14</v>
      </c>
      <c r="AS56" s="105">
        <v>11</v>
      </c>
      <c r="AT56" s="105">
        <v>24</v>
      </c>
      <c r="AU56" s="105">
        <v>32</v>
      </c>
      <c r="AV56" s="105">
        <v>29</v>
      </c>
      <c r="AW56" s="105">
        <v>35</v>
      </c>
      <c r="AX56" s="105">
        <v>24</v>
      </c>
      <c r="AY56" s="105">
        <v>24</v>
      </c>
      <c r="AZ56" s="20"/>
    </row>
    <row r="57" spans="1:52" s="3" customFormat="1" ht="12.75" x14ac:dyDescent="0.2">
      <c r="A57" s="3" t="s">
        <v>16</v>
      </c>
      <c r="B57" s="60" t="s">
        <v>492</v>
      </c>
      <c r="C57" s="2" t="s">
        <v>16</v>
      </c>
      <c r="D57" s="20"/>
      <c r="E57" s="2">
        <v>308</v>
      </c>
      <c r="F57" s="2">
        <v>265</v>
      </c>
      <c r="G57" s="2">
        <v>259</v>
      </c>
      <c r="H57" s="2">
        <v>283</v>
      </c>
      <c r="I57" s="2">
        <v>296</v>
      </c>
      <c r="J57" s="2">
        <v>309</v>
      </c>
      <c r="K57" s="2">
        <v>256</v>
      </c>
      <c r="L57" s="2">
        <v>236</v>
      </c>
      <c r="M57" s="2">
        <v>226</v>
      </c>
      <c r="N57" s="2">
        <v>212</v>
      </c>
      <c r="O57" s="2">
        <v>224</v>
      </c>
      <c r="P57" s="2">
        <v>219</v>
      </c>
      <c r="Q57" s="2">
        <v>208</v>
      </c>
      <c r="R57" s="2">
        <v>194</v>
      </c>
      <c r="S57" s="2">
        <v>181</v>
      </c>
      <c r="T57" s="3">
        <v>140</v>
      </c>
      <c r="U57" s="3">
        <v>126</v>
      </c>
      <c r="V57" s="3">
        <v>121</v>
      </c>
      <c r="W57" s="3">
        <v>114</v>
      </c>
      <c r="X57" s="105">
        <v>129</v>
      </c>
      <c r="Y57" s="105">
        <v>120</v>
      </c>
      <c r="Z57" s="105">
        <v>162</v>
      </c>
      <c r="AA57" s="105">
        <v>164</v>
      </c>
      <c r="AB57" s="105">
        <v>168</v>
      </c>
      <c r="AC57" s="105">
        <v>165</v>
      </c>
      <c r="AD57" s="105">
        <v>185</v>
      </c>
      <c r="AE57" s="105">
        <v>177</v>
      </c>
      <c r="AF57" s="105">
        <v>171</v>
      </c>
      <c r="AG57" s="105">
        <v>187</v>
      </c>
      <c r="AH57" s="105">
        <v>177</v>
      </c>
      <c r="AI57" s="105">
        <v>163</v>
      </c>
      <c r="AJ57" s="105">
        <v>149</v>
      </c>
      <c r="AK57" s="105">
        <v>159</v>
      </c>
      <c r="AL57" s="105">
        <v>166</v>
      </c>
      <c r="AM57" s="105">
        <v>173</v>
      </c>
      <c r="AN57" s="105">
        <v>155</v>
      </c>
      <c r="AO57" s="105">
        <v>165</v>
      </c>
      <c r="AP57" s="105">
        <v>169</v>
      </c>
      <c r="AQ57" s="105">
        <v>159</v>
      </c>
      <c r="AR57" s="105">
        <v>184</v>
      </c>
      <c r="AS57" s="105">
        <v>186</v>
      </c>
      <c r="AT57" s="105">
        <f t="shared" ref="AT57:AY57" si="7">SUM(AT58:AT61)</f>
        <v>187</v>
      </c>
      <c r="AU57" s="105">
        <f t="shared" si="7"/>
        <v>193</v>
      </c>
      <c r="AV57" s="105">
        <f t="shared" si="7"/>
        <v>172</v>
      </c>
      <c r="AW57" s="105">
        <f t="shared" si="7"/>
        <v>169</v>
      </c>
      <c r="AX57" s="105">
        <f t="shared" si="7"/>
        <v>158</v>
      </c>
      <c r="AY57" s="105">
        <f t="shared" si="7"/>
        <v>203</v>
      </c>
      <c r="AZ57" s="20"/>
    </row>
    <row r="58" spans="1:52" s="3" customFormat="1" ht="12.75" x14ac:dyDescent="0.2">
      <c r="B58" s="60"/>
      <c r="C58" s="54"/>
      <c r="D58" s="37" t="s">
        <v>308</v>
      </c>
      <c r="E58" s="54"/>
      <c r="F58" s="54"/>
      <c r="G58" s="54"/>
      <c r="H58" s="54"/>
      <c r="I58" s="54"/>
      <c r="J58" s="54"/>
      <c r="K58" s="54"/>
      <c r="L58" s="54"/>
      <c r="M58" s="54"/>
      <c r="N58" s="54"/>
      <c r="O58" s="54"/>
      <c r="P58" s="54"/>
      <c r="Q58" s="54"/>
      <c r="R58" s="54"/>
      <c r="S58" s="54"/>
      <c r="T58" s="55"/>
      <c r="U58" s="55"/>
      <c r="V58" s="55"/>
      <c r="W58" s="55"/>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v>172</v>
      </c>
      <c r="AT58" s="107">
        <v>109</v>
      </c>
      <c r="AU58" s="107">
        <v>44</v>
      </c>
      <c r="AV58" s="107">
        <v>8</v>
      </c>
      <c r="AW58" s="107">
        <v>3</v>
      </c>
      <c r="AX58" s="107">
        <v>2</v>
      </c>
      <c r="AY58" s="107">
        <v>0</v>
      </c>
      <c r="AZ58" s="20"/>
    </row>
    <row r="59" spans="1:52" s="3" customFormat="1" ht="12.75" x14ac:dyDescent="0.2">
      <c r="B59" s="60"/>
      <c r="C59" s="54"/>
      <c r="D59" s="37" t="s">
        <v>430</v>
      </c>
      <c r="E59" s="54"/>
      <c r="F59" s="54"/>
      <c r="G59" s="54"/>
      <c r="H59" s="54"/>
      <c r="I59" s="54"/>
      <c r="J59" s="54"/>
      <c r="K59" s="54"/>
      <c r="L59" s="54"/>
      <c r="M59" s="54"/>
      <c r="N59" s="54"/>
      <c r="O59" s="54"/>
      <c r="P59" s="54"/>
      <c r="Q59" s="54"/>
      <c r="R59" s="54"/>
      <c r="S59" s="54"/>
      <c r="T59" s="55"/>
      <c r="U59" s="55"/>
      <c r="V59" s="55"/>
      <c r="W59" s="55"/>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v>6</v>
      </c>
      <c r="AT59" s="107">
        <v>43</v>
      </c>
      <c r="AU59" s="107">
        <v>63</v>
      </c>
      <c r="AV59" s="107">
        <v>52</v>
      </c>
      <c r="AW59" s="107">
        <v>57</v>
      </c>
      <c r="AX59" s="107">
        <v>54</v>
      </c>
      <c r="AY59" s="107">
        <v>66</v>
      </c>
      <c r="AZ59" s="20"/>
    </row>
    <row r="60" spans="1:52" s="3" customFormat="1" ht="12.75" x14ac:dyDescent="0.2">
      <c r="B60" s="180"/>
      <c r="C60" s="55"/>
      <c r="D60" s="53" t="s">
        <v>18</v>
      </c>
      <c r="E60" s="54">
        <v>84</v>
      </c>
      <c r="F60" s="54">
        <v>69</v>
      </c>
      <c r="G60" s="54">
        <v>78</v>
      </c>
      <c r="H60" s="54">
        <v>68</v>
      </c>
      <c r="I60" s="54">
        <v>63</v>
      </c>
      <c r="J60" s="54">
        <v>67</v>
      </c>
      <c r="K60" s="54">
        <v>54</v>
      </c>
      <c r="L60" s="54">
        <v>50</v>
      </c>
      <c r="M60" s="54">
        <v>42</v>
      </c>
      <c r="N60" s="54">
        <v>47</v>
      </c>
      <c r="O60" s="54">
        <v>53</v>
      </c>
      <c r="P60" s="54">
        <v>37</v>
      </c>
      <c r="Q60" s="54">
        <v>34</v>
      </c>
      <c r="R60" s="54">
        <v>27</v>
      </c>
      <c r="S60" s="54">
        <v>35</v>
      </c>
      <c r="T60" s="55">
        <v>25</v>
      </c>
      <c r="U60" s="55">
        <v>23</v>
      </c>
      <c r="V60" s="55">
        <v>30</v>
      </c>
      <c r="W60" s="55">
        <v>26</v>
      </c>
      <c r="X60" s="107" t="s">
        <v>54</v>
      </c>
      <c r="Y60" s="107" t="s">
        <v>54</v>
      </c>
      <c r="Z60" s="107" t="s">
        <v>54</v>
      </c>
      <c r="AA60" s="107" t="s">
        <v>54</v>
      </c>
      <c r="AB60" s="107" t="s">
        <v>54</v>
      </c>
      <c r="AC60" s="107" t="s">
        <v>54</v>
      </c>
      <c r="AD60" s="107" t="s">
        <v>54</v>
      </c>
      <c r="AE60" s="107" t="s">
        <v>54</v>
      </c>
      <c r="AF60" s="107" t="s">
        <v>54</v>
      </c>
      <c r="AG60" s="107" t="s">
        <v>54</v>
      </c>
      <c r="AH60" s="107" t="s">
        <v>54</v>
      </c>
      <c r="AI60" s="107" t="s">
        <v>54</v>
      </c>
      <c r="AJ60" s="107" t="s">
        <v>54</v>
      </c>
      <c r="AK60" s="107" t="s">
        <v>54</v>
      </c>
      <c r="AL60" s="107" t="s">
        <v>54</v>
      </c>
      <c r="AM60" s="107"/>
      <c r="AN60" s="107"/>
      <c r="AO60" s="107"/>
      <c r="AP60" s="107"/>
      <c r="AQ60" s="107"/>
      <c r="AR60" s="107"/>
      <c r="AS60" s="107">
        <v>4</v>
      </c>
      <c r="AT60" s="107">
        <v>10</v>
      </c>
      <c r="AU60" s="107">
        <v>23</v>
      </c>
      <c r="AV60" s="107">
        <v>34</v>
      </c>
      <c r="AW60" s="107">
        <v>30</v>
      </c>
      <c r="AX60" s="107">
        <v>27</v>
      </c>
      <c r="AY60" s="107">
        <v>40</v>
      </c>
      <c r="AZ60" s="20"/>
    </row>
    <row r="61" spans="1:52" s="3" customFormat="1" ht="12.75" x14ac:dyDescent="0.2">
      <c r="B61" s="180"/>
      <c r="C61" s="55"/>
      <c r="D61" s="53" t="s">
        <v>431</v>
      </c>
      <c r="E61" s="54"/>
      <c r="F61" s="54"/>
      <c r="G61" s="54"/>
      <c r="H61" s="54"/>
      <c r="I61" s="54"/>
      <c r="J61" s="54"/>
      <c r="K61" s="54"/>
      <c r="L61" s="54"/>
      <c r="M61" s="54"/>
      <c r="N61" s="54"/>
      <c r="O61" s="54"/>
      <c r="P61" s="54"/>
      <c r="Q61" s="54"/>
      <c r="R61" s="54"/>
      <c r="S61" s="54"/>
      <c r="T61" s="55"/>
      <c r="U61" s="55"/>
      <c r="V61" s="55"/>
      <c r="W61" s="55"/>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v>4</v>
      </c>
      <c r="AT61" s="107">
        <v>25</v>
      </c>
      <c r="AU61" s="107">
        <v>63</v>
      </c>
      <c r="AV61" s="107">
        <v>78</v>
      </c>
      <c r="AW61" s="107">
        <v>79</v>
      </c>
      <c r="AX61" s="107">
        <v>75</v>
      </c>
      <c r="AY61" s="107">
        <v>97</v>
      </c>
      <c r="AZ61" s="20"/>
    </row>
    <row r="62" spans="1:52" s="3" customFormat="1" ht="12.75" hidden="1" x14ac:dyDescent="0.2">
      <c r="B62" s="180"/>
      <c r="C62" s="26"/>
      <c r="D62" s="27" t="s">
        <v>17</v>
      </c>
      <c r="E62" s="28">
        <v>224</v>
      </c>
      <c r="F62" s="28">
        <v>196</v>
      </c>
      <c r="G62" s="28">
        <v>181</v>
      </c>
      <c r="H62" s="28">
        <v>215</v>
      </c>
      <c r="I62" s="28">
        <v>233</v>
      </c>
      <c r="J62" s="28">
        <v>242</v>
      </c>
      <c r="K62" s="28">
        <v>202</v>
      </c>
      <c r="L62" s="28">
        <v>186</v>
      </c>
      <c r="M62" s="28">
        <v>184</v>
      </c>
      <c r="N62" s="28">
        <v>165</v>
      </c>
      <c r="O62" s="28">
        <v>171</v>
      </c>
      <c r="P62" s="28">
        <v>182</v>
      </c>
      <c r="Q62" s="28">
        <v>174</v>
      </c>
      <c r="R62" s="28">
        <v>167</v>
      </c>
      <c r="S62" s="28">
        <v>146</v>
      </c>
      <c r="T62" s="29">
        <v>115</v>
      </c>
      <c r="U62" s="29">
        <v>103</v>
      </c>
      <c r="V62" s="29">
        <v>91</v>
      </c>
      <c r="W62" s="29">
        <v>88</v>
      </c>
      <c r="X62" s="105" t="s">
        <v>54</v>
      </c>
      <c r="Y62" s="105" t="s">
        <v>54</v>
      </c>
      <c r="Z62" s="105" t="s">
        <v>54</v>
      </c>
      <c r="AA62" s="105" t="s">
        <v>54</v>
      </c>
      <c r="AB62" s="105" t="s">
        <v>54</v>
      </c>
      <c r="AC62" s="105" t="s">
        <v>54</v>
      </c>
      <c r="AD62" s="105" t="s">
        <v>54</v>
      </c>
      <c r="AE62" s="105" t="s">
        <v>54</v>
      </c>
      <c r="AF62" s="105" t="s">
        <v>54</v>
      </c>
      <c r="AG62" s="105" t="s">
        <v>54</v>
      </c>
      <c r="AH62" s="105" t="s">
        <v>54</v>
      </c>
      <c r="AI62" s="105" t="s">
        <v>54</v>
      </c>
      <c r="AJ62" s="105" t="s">
        <v>54</v>
      </c>
      <c r="AK62" s="105" t="s">
        <v>54</v>
      </c>
      <c r="AL62" s="105" t="s">
        <v>54</v>
      </c>
      <c r="AM62" s="105"/>
      <c r="AN62" s="105"/>
      <c r="AO62" s="105"/>
      <c r="AP62" s="105"/>
      <c r="AQ62" s="105"/>
      <c r="AR62" s="105"/>
      <c r="AS62" s="105"/>
      <c r="AT62" s="105"/>
      <c r="AU62" s="105"/>
      <c r="AV62" s="105"/>
      <c r="AW62" s="105"/>
      <c r="AX62" s="105"/>
      <c r="AY62" s="105"/>
      <c r="AZ62" s="20"/>
    </row>
    <row r="63" spans="1:52" s="3" customFormat="1" ht="12.75" x14ac:dyDescent="0.2">
      <c r="A63" s="3" t="s">
        <v>248</v>
      </c>
      <c r="B63" s="73" t="s">
        <v>534</v>
      </c>
      <c r="C63" s="2" t="s">
        <v>51</v>
      </c>
      <c r="D63" s="20"/>
      <c r="E63" s="2">
        <v>111</v>
      </c>
      <c r="F63" s="2">
        <v>138</v>
      </c>
      <c r="G63" s="2">
        <v>139</v>
      </c>
      <c r="H63" s="2">
        <v>192</v>
      </c>
      <c r="I63" s="2">
        <v>236</v>
      </c>
      <c r="J63" s="2">
        <v>46</v>
      </c>
      <c r="K63" s="2">
        <v>58</v>
      </c>
      <c r="L63" s="2">
        <v>78</v>
      </c>
      <c r="M63" s="2">
        <v>73</v>
      </c>
      <c r="N63" s="2">
        <v>85</v>
      </c>
      <c r="O63" s="2">
        <v>86</v>
      </c>
      <c r="P63" s="2">
        <v>100</v>
      </c>
      <c r="Q63" s="2">
        <v>89</v>
      </c>
      <c r="R63" s="2">
        <v>75</v>
      </c>
      <c r="S63" s="2">
        <v>85</v>
      </c>
      <c r="T63" s="3">
        <v>65</v>
      </c>
      <c r="U63" s="3">
        <v>68</v>
      </c>
      <c r="V63" s="3">
        <v>71</v>
      </c>
      <c r="W63" s="3">
        <v>78</v>
      </c>
      <c r="X63" s="105">
        <v>66</v>
      </c>
      <c r="Y63" s="105">
        <v>53</v>
      </c>
      <c r="Z63" s="105">
        <v>43</v>
      </c>
      <c r="AA63" s="105">
        <v>38</v>
      </c>
      <c r="AB63" s="105">
        <v>49</v>
      </c>
      <c r="AC63" s="105">
        <v>73</v>
      </c>
      <c r="AD63" s="105">
        <v>79</v>
      </c>
      <c r="AE63" s="105">
        <v>107</v>
      </c>
      <c r="AF63" s="105">
        <v>108</v>
      </c>
      <c r="AG63" s="105">
        <v>108</v>
      </c>
      <c r="AH63" s="105">
        <v>92</v>
      </c>
      <c r="AI63" s="105">
        <v>79</v>
      </c>
      <c r="AJ63" s="105">
        <v>81</v>
      </c>
      <c r="AK63" s="105">
        <v>83</v>
      </c>
      <c r="AL63" s="105">
        <v>89</v>
      </c>
      <c r="AM63" s="105">
        <v>92</v>
      </c>
      <c r="AN63" s="105">
        <v>89</v>
      </c>
      <c r="AO63" s="105">
        <v>81</v>
      </c>
      <c r="AP63" s="105">
        <v>84</v>
      </c>
      <c r="AQ63" s="105">
        <v>101</v>
      </c>
      <c r="AR63" s="105">
        <v>92</v>
      </c>
      <c r="AS63" s="105">
        <v>88</v>
      </c>
      <c r="AT63" s="105">
        <v>74</v>
      </c>
      <c r="AU63" s="105">
        <f>SUM(AU64:AU70)</f>
        <v>72</v>
      </c>
      <c r="AV63" s="105">
        <f>SUM(AV64:AV70)</f>
        <v>60</v>
      </c>
      <c r="AW63" s="105">
        <f>SUM(AW64:AW70)</f>
        <v>48</v>
      </c>
      <c r="AX63" s="105">
        <f>SUM(AX64:AX70)</f>
        <v>50</v>
      </c>
      <c r="AY63" s="105">
        <f>SUM(AY64:AY70)</f>
        <v>60</v>
      </c>
      <c r="AZ63" s="20"/>
    </row>
    <row r="64" spans="1:52" s="3" customFormat="1" ht="12.75" x14ac:dyDescent="0.2">
      <c r="B64" s="180"/>
      <c r="C64" s="32"/>
      <c r="D64" s="33" t="s">
        <v>308</v>
      </c>
      <c r="E64" s="34">
        <v>51</v>
      </c>
      <c r="F64" s="34">
        <v>45</v>
      </c>
      <c r="G64" s="34">
        <v>33</v>
      </c>
      <c r="H64" s="34">
        <v>22</v>
      </c>
      <c r="I64" s="34">
        <v>31</v>
      </c>
      <c r="J64" s="34">
        <v>39</v>
      </c>
      <c r="K64" s="34">
        <v>49</v>
      </c>
      <c r="L64" s="34">
        <v>61</v>
      </c>
      <c r="M64" s="34">
        <v>56</v>
      </c>
      <c r="N64" s="34">
        <v>69</v>
      </c>
      <c r="O64" s="34">
        <v>62</v>
      </c>
      <c r="P64" s="34">
        <v>72</v>
      </c>
      <c r="Q64" s="34">
        <v>63</v>
      </c>
      <c r="R64" s="34">
        <v>49</v>
      </c>
      <c r="S64" s="34">
        <v>52</v>
      </c>
      <c r="T64" s="35">
        <v>46</v>
      </c>
      <c r="U64" s="35">
        <v>46</v>
      </c>
      <c r="V64" s="35">
        <v>50</v>
      </c>
      <c r="W64" s="35">
        <v>46</v>
      </c>
      <c r="X64" s="106">
        <v>34</v>
      </c>
      <c r="Y64" s="106">
        <v>27</v>
      </c>
      <c r="Z64" s="106">
        <v>26</v>
      </c>
      <c r="AA64" s="106">
        <v>21</v>
      </c>
      <c r="AB64" s="106">
        <v>22</v>
      </c>
      <c r="AC64" s="106">
        <v>35</v>
      </c>
      <c r="AD64" s="106">
        <v>43</v>
      </c>
      <c r="AE64" s="106">
        <v>60</v>
      </c>
      <c r="AF64" s="106">
        <v>67</v>
      </c>
      <c r="AG64" s="106">
        <v>65</v>
      </c>
      <c r="AH64" s="106">
        <v>53</v>
      </c>
      <c r="AI64" s="106">
        <v>56</v>
      </c>
      <c r="AJ64" s="106">
        <v>57</v>
      </c>
      <c r="AK64" s="106">
        <v>52</v>
      </c>
      <c r="AL64" s="106">
        <v>49</v>
      </c>
      <c r="AM64" s="107">
        <v>43</v>
      </c>
      <c r="AN64" s="107">
        <v>40</v>
      </c>
      <c r="AO64" s="107">
        <v>29</v>
      </c>
      <c r="AP64" s="107">
        <v>29</v>
      </c>
      <c r="AQ64" s="107">
        <v>38</v>
      </c>
      <c r="AR64" s="107">
        <v>36</v>
      </c>
      <c r="AS64" s="107">
        <v>40</v>
      </c>
      <c r="AT64" s="107">
        <v>29</v>
      </c>
      <c r="AU64" s="107">
        <v>25</v>
      </c>
      <c r="AV64" s="107">
        <v>23</v>
      </c>
      <c r="AW64" s="107">
        <v>18</v>
      </c>
      <c r="AX64" s="107">
        <v>10</v>
      </c>
      <c r="AY64" s="107">
        <f>18+1</f>
        <v>19</v>
      </c>
      <c r="AZ64" s="20"/>
    </row>
    <row r="65" spans="1:52" s="3" customFormat="1" ht="12.75" x14ac:dyDescent="0.2">
      <c r="B65" s="180"/>
      <c r="C65" s="32"/>
      <c r="D65" s="33" t="s">
        <v>218</v>
      </c>
      <c r="E65" s="35"/>
      <c r="F65" s="35"/>
      <c r="G65" s="35"/>
      <c r="H65" s="35"/>
      <c r="I65" s="35"/>
      <c r="J65" s="35"/>
      <c r="K65" s="35"/>
      <c r="L65" s="34"/>
      <c r="M65" s="34"/>
      <c r="N65" s="34"/>
      <c r="O65" s="34"/>
      <c r="P65" s="34"/>
      <c r="Q65" s="34"/>
      <c r="R65" s="34"/>
      <c r="S65" s="34"/>
      <c r="T65" s="35"/>
      <c r="U65" s="35">
        <v>7</v>
      </c>
      <c r="V65" s="35">
        <v>13</v>
      </c>
      <c r="W65" s="35">
        <v>20</v>
      </c>
      <c r="X65" s="106">
        <v>18</v>
      </c>
      <c r="Y65" s="106">
        <v>16</v>
      </c>
      <c r="Z65" s="106">
        <v>10</v>
      </c>
      <c r="AA65" s="106">
        <v>7</v>
      </c>
      <c r="AB65" s="106">
        <v>10</v>
      </c>
      <c r="AC65" s="106">
        <v>19</v>
      </c>
      <c r="AD65" s="106">
        <v>11</v>
      </c>
      <c r="AE65" s="106">
        <v>21</v>
      </c>
      <c r="AF65" s="106">
        <v>22</v>
      </c>
      <c r="AG65" s="106">
        <v>29</v>
      </c>
      <c r="AH65" s="106">
        <v>25</v>
      </c>
      <c r="AI65" s="106">
        <v>13</v>
      </c>
      <c r="AJ65" s="106">
        <v>11</v>
      </c>
      <c r="AK65" s="106">
        <v>18</v>
      </c>
      <c r="AL65" s="106">
        <v>21</v>
      </c>
      <c r="AM65" s="107">
        <v>33</v>
      </c>
      <c r="AN65" s="107">
        <v>26</v>
      </c>
      <c r="AO65" s="107">
        <v>22</v>
      </c>
      <c r="AP65" s="107">
        <v>27</v>
      </c>
      <c r="AQ65" s="107">
        <v>33</v>
      </c>
      <c r="AR65" s="107">
        <v>29</v>
      </c>
      <c r="AS65" s="107">
        <v>23</v>
      </c>
      <c r="AT65" s="107">
        <v>20</v>
      </c>
      <c r="AU65" s="107">
        <v>25</v>
      </c>
      <c r="AV65" s="107">
        <v>16</v>
      </c>
      <c r="AW65" s="107">
        <v>17</v>
      </c>
      <c r="AX65" s="107">
        <v>19</v>
      </c>
      <c r="AY65" s="107">
        <v>18</v>
      </c>
      <c r="AZ65" s="20"/>
    </row>
    <row r="66" spans="1:52" s="3" customFormat="1" ht="12.75" x14ac:dyDescent="0.2">
      <c r="B66" s="180"/>
      <c r="C66" s="32"/>
      <c r="D66" s="33" t="s">
        <v>318</v>
      </c>
      <c r="E66" s="35"/>
      <c r="F66" s="35"/>
      <c r="G66" s="35"/>
      <c r="H66" s="35"/>
      <c r="I66" s="35"/>
      <c r="J66" s="35"/>
      <c r="K66" s="35"/>
      <c r="L66" s="34"/>
      <c r="M66" s="34"/>
      <c r="N66" s="34"/>
      <c r="O66" s="34"/>
      <c r="P66" s="34"/>
      <c r="Q66" s="34"/>
      <c r="R66" s="34"/>
      <c r="S66" s="34"/>
      <c r="T66" s="35"/>
      <c r="U66" s="35">
        <v>1</v>
      </c>
      <c r="V66" s="35">
        <v>2</v>
      </c>
      <c r="W66" s="35">
        <v>2</v>
      </c>
      <c r="X66" s="106">
        <v>9</v>
      </c>
      <c r="Y66" s="106">
        <v>6</v>
      </c>
      <c r="Z66" s="106">
        <v>4</v>
      </c>
      <c r="AA66" s="106">
        <v>2</v>
      </c>
      <c r="AB66" s="106">
        <v>6</v>
      </c>
      <c r="AC66" s="106">
        <v>8</v>
      </c>
      <c r="AD66" s="106">
        <v>10</v>
      </c>
      <c r="AE66" s="106">
        <v>10</v>
      </c>
      <c r="AF66" s="106">
        <v>7</v>
      </c>
      <c r="AG66" s="106">
        <v>6</v>
      </c>
      <c r="AH66" s="106">
        <v>6</v>
      </c>
      <c r="AI66" s="106">
        <v>5</v>
      </c>
      <c r="AJ66" s="106">
        <v>7</v>
      </c>
      <c r="AK66" s="106">
        <v>6</v>
      </c>
      <c r="AL66" s="106">
        <v>8</v>
      </c>
      <c r="AM66" s="107">
        <v>6</v>
      </c>
      <c r="AN66" s="107">
        <v>7</v>
      </c>
      <c r="AO66" s="107">
        <v>11</v>
      </c>
      <c r="AP66" s="107">
        <v>8</v>
      </c>
      <c r="AQ66" s="107">
        <v>14</v>
      </c>
      <c r="AR66" s="107">
        <v>11</v>
      </c>
      <c r="AS66" s="107">
        <v>9</v>
      </c>
      <c r="AT66" s="107">
        <v>9</v>
      </c>
      <c r="AU66" s="107">
        <v>10</v>
      </c>
      <c r="AV66" s="107">
        <v>6</v>
      </c>
      <c r="AW66" s="107">
        <v>6</v>
      </c>
      <c r="AX66" s="107">
        <v>8</v>
      </c>
      <c r="AY66" s="107">
        <v>8</v>
      </c>
      <c r="AZ66" s="20"/>
    </row>
    <row r="67" spans="1:52" s="3" customFormat="1" ht="12.75" hidden="1" x14ac:dyDescent="0.2">
      <c r="B67" s="180"/>
      <c r="C67" s="32"/>
      <c r="D67" s="33" t="s">
        <v>19</v>
      </c>
      <c r="E67" s="34">
        <v>54</v>
      </c>
      <c r="F67" s="34">
        <v>87</v>
      </c>
      <c r="G67" s="34">
        <v>102</v>
      </c>
      <c r="H67" s="34">
        <v>167</v>
      </c>
      <c r="I67" s="34">
        <v>198</v>
      </c>
      <c r="J67" s="35"/>
      <c r="K67" s="35"/>
      <c r="L67" s="35"/>
      <c r="M67" s="35"/>
      <c r="N67" s="35"/>
      <c r="O67" s="35"/>
      <c r="P67" s="35"/>
      <c r="Q67" s="35"/>
      <c r="R67" s="34" t="s">
        <v>54</v>
      </c>
      <c r="S67" s="35"/>
      <c r="T67" s="35"/>
      <c r="U67" s="35"/>
      <c r="V67" s="35"/>
      <c r="W67" s="35"/>
      <c r="X67" s="106"/>
      <c r="Y67" s="106"/>
      <c r="Z67" s="106" t="s">
        <v>54</v>
      </c>
      <c r="AA67" s="106" t="s">
        <v>54</v>
      </c>
      <c r="AB67" s="106" t="s">
        <v>54</v>
      </c>
      <c r="AC67" s="106" t="s">
        <v>54</v>
      </c>
      <c r="AD67" s="106" t="s">
        <v>54</v>
      </c>
      <c r="AE67" s="106" t="s">
        <v>54</v>
      </c>
      <c r="AF67" s="106" t="s">
        <v>54</v>
      </c>
      <c r="AG67" s="106" t="s">
        <v>54</v>
      </c>
      <c r="AH67" s="106" t="s">
        <v>54</v>
      </c>
      <c r="AI67" s="106" t="s">
        <v>54</v>
      </c>
      <c r="AJ67" s="106" t="s">
        <v>54</v>
      </c>
      <c r="AK67" s="106" t="s">
        <v>54</v>
      </c>
      <c r="AL67" s="106" t="s">
        <v>54</v>
      </c>
      <c r="AM67" s="107"/>
      <c r="AN67" s="107"/>
      <c r="AO67" s="107"/>
      <c r="AP67" s="107"/>
      <c r="AQ67" s="107"/>
      <c r="AR67" s="107"/>
      <c r="AS67" s="107"/>
      <c r="AT67" s="107"/>
      <c r="AU67" s="107"/>
      <c r="AV67" s="107"/>
      <c r="AW67" s="107"/>
      <c r="AX67" s="107"/>
      <c r="AY67" s="107"/>
      <c r="AZ67" s="20"/>
    </row>
    <row r="68" spans="1:52" s="3" customFormat="1" ht="12.75" x14ac:dyDescent="0.2">
      <c r="B68" s="180"/>
      <c r="C68" s="32"/>
      <c r="D68" s="33" t="s">
        <v>324</v>
      </c>
      <c r="E68" s="35"/>
      <c r="F68" s="35"/>
      <c r="G68" s="35"/>
      <c r="H68" s="35"/>
      <c r="I68" s="35"/>
      <c r="J68" s="35"/>
      <c r="K68" s="35"/>
      <c r="L68" s="34">
        <v>8</v>
      </c>
      <c r="M68" s="34">
        <v>6</v>
      </c>
      <c r="N68" s="34">
        <v>4</v>
      </c>
      <c r="O68" s="34">
        <v>12</v>
      </c>
      <c r="P68" s="34">
        <v>13</v>
      </c>
      <c r="Q68" s="34">
        <v>9</v>
      </c>
      <c r="R68" s="34">
        <v>11</v>
      </c>
      <c r="S68" s="34">
        <v>15</v>
      </c>
      <c r="T68" s="35">
        <v>11</v>
      </c>
      <c r="U68" s="35">
        <v>9</v>
      </c>
      <c r="V68" s="35">
        <v>4</v>
      </c>
      <c r="W68" s="35">
        <v>5</v>
      </c>
      <c r="X68" s="106">
        <v>2</v>
      </c>
      <c r="Y68" s="106">
        <v>2</v>
      </c>
      <c r="Z68" s="106">
        <v>1</v>
      </c>
      <c r="AA68" s="106">
        <v>5</v>
      </c>
      <c r="AB68" s="106">
        <v>3</v>
      </c>
      <c r="AC68" s="106">
        <v>4</v>
      </c>
      <c r="AD68" s="106">
        <v>7</v>
      </c>
      <c r="AE68" s="106">
        <v>12</v>
      </c>
      <c r="AF68" s="106">
        <v>6</v>
      </c>
      <c r="AG68" s="106">
        <v>6</v>
      </c>
      <c r="AH68" s="106">
        <v>3</v>
      </c>
      <c r="AI68" s="106">
        <v>3</v>
      </c>
      <c r="AJ68" s="106">
        <v>6</v>
      </c>
      <c r="AK68" s="106">
        <v>4</v>
      </c>
      <c r="AL68" s="106">
        <v>4</v>
      </c>
      <c r="AM68" s="107">
        <v>6</v>
      </c>
      <c r="AN68" s="107">
        <v>10</v>
      </c>
      <c r="AO68" s="107">
        <v>9</v>
      </c>
      <c r="AP68" s="107">
        <v>3</v>
      </c>
      <c r="AQ68" s="107">
        <v>2</v>
      </c>
      <c r="AR68" s="107"/>
      <c r="AS68" s="107"/>
      <c r="AT68" s="107"/>
      <c r="AU68" s="107"/>
      <c r="AV68" s="107"/>
      <c r="AW68" s="107"/>
      <c r="AX68" s="107"/>
      <c r="AY68" s="107"/>
      <c r="AZ68" s="20"/>
    </row>
    <row r="69" spans="1:52" s="3" customFormat="1" ht="12.75" x14ac:dyDescent="0.2">
      <c r="B69" s="180"/>
      <c r="C69" s="32"/>
      <c r="D69" s="33" t="s">
        <v>269</v>
      </c>
      <c r="E69" s="34"/>
      <c r="F69" s="34"/>
      <c r="G69" s="34"/>
      <c r="H69" s="34"/>
      <c r="I69" s="34"/>
      <c r="J69" s="34"/>
      <c r="K69" s="34"/>
      <c r="L69" s="34"/>
      <c r="M69" s="34"/>
      <c r="N69" s="34"/>
      <c r="O69" s="34"/>
      <c r="P69" s="34"/>
      <c r="Q69" s="34"/>
      <c r="R69" s="34"/>
      <c r="S69" s="34"/>
      <c r="T69" s="35"/>
      <c r="U69" s="35"/>
      <c r="V69" s="35"/>
      <c r="W69" s="35"/>
      <c r="X69" s="106"/>
      <c r="Y69" s="106"/>
      <c r="Z69" s="106"/>
      <c r="AA69" s="106"/>
      <c r="AB69" s="106"/>
      <c r="AC69" s="106"/>
      <c r="AD69" s="106"/>
      <c r="AE69" s="106"/>
      <c r="AF69" s="106">
        <v>6</v>
      </c>
      <c r="AG69" s="106"/>
      <c r="AH69" s="106"/>
      <c r="AI69" s="106"/>
      <c r="AJ69" s="106"/>
      <c r="AK69" s="106"/>
      <c r="AL69" s="106"/>
      <c r="AM69" s="107"/>
      <c r="AN69" s="107"/>
      <c r="AO69" s="107">
        <v>3</v>
      </c>
      <c r="AP69" s="107">
        <v>6</v>
      </c>
      <c r="AQ69" s="107">
        <v>6</v>
      </c>
      <c r="AR69" s="107">
        <v>4</v>
      </c>
      <c r="AS69" s="107">
        <v>5</v>
      </c>
      <c r="AT69" s="107">
        <v>6</v>
      </c>
      <c r="AU69" s="107">
        <v>7</v>
      </c>
      <c r="AV69" s="107">
        <v>7</v>
      </c>
      <c r="AW69" s="107">
        <v>3</v>
      </c>
      <c r="AX69" s="107">
        <v>5</v>
      </c>
      <c r="AY69" s="107">
        <v>6</v>
      </c>
      <c r="AZ69" s="20"/>
    </row>
    <row r="70" spans="1:52" s="3" customFormat="1" ht="12.75" x14ac:dyDescent="0.2">
      <c r="B70" s="180"/>
      <c r="C70" s="32"/>
      <c r="D70" s="33" t="s">
        <v>53</v>
      </c>
      <c r="E70" s="34">
        <v>6</v>
      </c>
      <c r="F70" s="34">
        <v>6</v>
      </c>
      <c r="G70" s="34">
        <v>4</v>
      </c>
      <c r="H70" s="34">
        <v>3</v>
      </c>
      <c r="I70" s="34">
        <v>7</v>
      </c>
      <c r="J70" s="34">
        <v>7</v>
      </c>
      <c r="K70" s="34">
        <v>9</v>
      </c>
      <c r="L70" s="34">
        <v>9</v>
      </c>
      <c r="M70" s="34">
        <v>11</v>
      </c>
      <c r="N70" s="34">
        <v>12</v>
      </c>
      <c r="O70" s="34">
        <v>12</v>
      </c>
      <c r="P70" s="34">
        <v>15</v>
      </c>
      <c r="Q70" s="34">
        <v>17</v>
      </c>
      <c r="R70" s="34">
        <v>15</v>
      </c>
      <c r="S70" s="34">
        <v>18</v>
      </c>
      <c r="T70" s="35">
        <v>8</v>
      </c>
      <c r="U70" s="35">
        <v>5</v>
      </c>
      <c r="V70" s="35">
        <v>2</v>
      </c>
      <c r="W70" s="35">
        <v>5</v>
      </c>
      <c r="X70" s="106">
        <v>3</v>
      </c>
      <c r="Y70" s="106">
        <v>2</v>
      </c>
      <c r="Z70" s="106">
        <v>2</v>
      </c>
      <c r="AA70" s="106">
        <v>3</v>
      </c>
      <c r="AB70" s="106">
        <v>8</v>
      </c>
      <c r="AC70" s="106">
        <v>7</v>
      </c>
      <c r="AD70" s="106">
        <v>8</v>
      </c>
      <c r="AE70" s="106">
        <v>4</v>
      </c>
      <c r="AF70" s="106">
        <v>6</v>
      </c>
      <c r="AG70" s="106">
        <v>2</v>
      </c>
      <c r="AH70" s="106">
        <v>5</v>
      </c>
      <c r="AI70" s="106">
        <v>2</v>
      </c>
      <c r="AJ70" s="106">
        <v>0</v>
      </c>
      <c r="AK70" s="106">
        <v>3</v>
      </c>
      <c r="AL70" s="106">
        <v>7</v>
      </c>
      <c r="AM70" s="107">
        <v>4</v>
      </c>
      <c r="AN70" s="107">
        <v>6</v>
      </c>
      <c r="AO70" s="107">
        <v>7</v>
      </c>
      <c r="AP70" s="107">
        <v>11</v>
      </c>
      <c r="AQ70" s="107">
        <v>8</v>
      </c>
      <c r="AR70" s="107">
        <v>12</v>
      </c>
      <c r="AS70" s="107">
        <v>11</v>
      </c>
      <c r="AT70" s="107">
        <v>10</v>
      </c>
      <c r="AU70" s="107">
        <v>5</v>
      </c>
      <c r="AV70" s="107">
        <v>8</v>
      </c>
      <c r="AW70" s="107">
        <v>4</v>
      </c>
      <c r="AX70" s="107">
        <v>8</v>
      </c>
      <c r="AY70" s="107">
        <v>9</v>
      </c>
      <c r="AZ70" s="20"/>
    </row>
    <row r="71" spans="1:52" s="3" customFormat="1" ht="12.75" x14ac:dyDescent="0.2">
      <c r="A71" s="3" t="s">
        <v>83</v>
      </c>
      <c r="B71" s="73" t="s">
        <v>535</v>
      </c>
      <c r="C71" s="2" t="s">
        <v>83</v>
      </c>
      <c r="D71" s="20"/>
      <c r="E71" s="2">
        <v>141</v>
      </c>
      <c r="F71" s="2">
        <v>117</v>
      </c>
      <c r="G71" s="2">
        <v>108</v>
      </c>
      <c r="H71" s="2">
        <v>141</v>
      </c>
      <c r="I71" s="2">
        <v>133</v>
      </c>
      <c r="J71" s="2">
        <v>109</v>
      </c>
      <c r="K71" s="2">
        <v>112</v>
      </c>
      <c r="L71" s="2">
        <v>88</v>
      </c>
      <c r="M71" s="2">
        <v>98</v>
      </c>
      <c r="N71" s="2">
        <v>102</v>
      </c>
      <c r="O71" s="2">
        <v>103</v>
      </c>
      <c r="P71" s="2">
        <v>87</v>
      </c>
      <c r="Q71" s="2">
        <v>86</v>
      </c>
      <c r="R71" s="2">
        <v>89</v>
      </c>
      <c r="S71" s="2">
        <v>87</v>
      </c>
      <c r="T71" s="2">
        <v>78</v>
      </c>
      <c r="U71" s="2">
        <v>62</v>
      </c>
      <c r="V71" s="3">
        <v>85</v>
      </c>
      <c r="W71" s="3">
        <v>97</v>
      </c>
      <c r="X71" s="105">
        <v>101</v>
      </c>
      <c r="Y71" s="105">
        <v>101</v>
      </c>
      <c r="Z71" s="105">
        <v>102</v>
      </c>
      <c r="AA71" s="105">
        <v>102</v>
      </c>
      <c r="AB71" s="105">
        <v>120</v>
      </c>
      <c r="AC71" s="105">
        <v>108</v>
      </c>
      <c r="AD71" s="105">
        <v>106</v>
      </c>
      <c r="AE71" s="105">
        <v>99</v>
      </c>
      <c r="AF71" s="105">
        <v>92</v>
      </c>
      <c r="AG71" s="105">
        <v>86</v>
      </c>
      <c r="AH71" s="105">
        <v>87</v>
      </c>
      <c r="AI71" s="105">
        <v>88</v>
      </c>
      <c r="AJ71" s="105">
        <v>145</v>
      </c>
      <c r="AK71" s="105">
        <v>114</v>
      </c>
      <c r="AL71" s="105">
        <v>137</v>
      </c>
      <c r="AM71" s="105">
        <v>131</v>
      </c>
      <c r="AN71" s="105">
        <v>121</v>
      </c>
      <c r="AO71" s="105">
        <v>108</v>
      </c>
      <c r="AP71" s="105">
        <v>118</v>
      </c>
      <c r="AQ71" s="105">
        <v>123</v>
      </c>
      <c r="AR71" s="105">
        <v>122</v>
      </c>
      <c r="AS71" s="105">
        <v>111</v>
      </c>
      <c r="AT71" s="105">
        <v>97</v>
      </c>
      <c r="AU71" s="105">
        <f>SUM(AU72:AU80)</f>
        <v>80</v>
      </c>
      <c r="AV71" s="105">
        <f>SUM(AV72:AV80)</f>
        <v>77</v>
      </c>
      <c r="AW71" s="105">
        <f>SUM(AW72:AW80)</f>
        <v>90</v>
      </c>
      <c r="AX71" s="105">
        <f>SUM(AX72:AX80)</f>
        <v>88</v>
      </c>
      <c r="AY71" s="105">
        <f>SUM(AY72:AY80)</f>
        <v>94</v>
      </c>
      <c r="AZ71" s="20"/>
    </row>
    <row r="72" spans="1:52" s="3" customFormat="1" ht="12.75" x14ac:dyDescent="0.2">
      <c r="B72" s="180"/>
      <c r="C72" s="32"/>
      <c r="D72" s="33" t="s">
        <v>308</v>
      </c>
      <c r="E72" s="34">
        <v>20</v>
      </c>
      <c r="F72" s="34">
        <v>10</v>
      </c>
      <c r="G72" s="34">
        <v>10</v>
      </c>
      <c r="H72" s="34">
        <v>19</v>
      </c>
      <c r="I72" s="34">
        <v>23</v>
      </c>
      <c r="J72" s="34">
        <v>12</v>
      </c>
      <c r="K72" s="34">
        <v>12</v>
      </c>
      <c r="L72" s="34">
        <v>8</v>
      </c>
      <c r="M72" s="34">
        <v>5</v>
      </c>
      <c r="N72" s="34">
        <v>4</v>
      </c>
      <c r="O72" s="34">
        <v>10</v>
      </c>
      <c r="P72" s="34">
        <v>6</v>
      </c>
      <c r="Q72" s="34">
        <v>10</v>
      </c>
      <c r="R72" s="34">
        <v>14</v>
      </c>
      <c r="S72" s="34">
        <v>7</v>
      </c>
      <c r="T72" s="35">
        <v>14</v>
      </c>
      <c r="U72" s="35">
        <v>11</v>
      </c>
      <c r="V72" s="35">
        <v>8</v>
      </c>
      <c r="W72" s="35">
        <v>9</v>
      </c>
      <c r="X72" s="106">
        <v>8</v>
      </c>
      <c r="Y72" s="106">
        <v>9</v>
      </c>
      <c r="Z72" s="106">
        <v>8</v>
      </c>
      <c r="AA72" s="106">
        <v>7</v>
      </c>
      <c r="AB72" s="106">
        <v>6</v>
      </c>
      <c r="AC72" s="106">
        <v>4</v>
      </c>
      <c r="AD72" s="106">
        <v>3</v>
      </c>
      <c r="AE72" s="106">
        <v>6</v>
      </c>
      <c r="AF72" s="106">
        <v>7</v>
      </c>
      <c r="AG72" s="106">
        <v>7</v>
      </c>
      <c r="AH72" s="106">
        <v>10</v>
      </c>
      <c r="AI72" s="106">
        <v>7</v>
      </c>
      <c r="AJ72" s="106">
        <v>10</v>
      </c>
      <c r="AK72" s="106">
        <v>7</v>
      </c>
      <c r="AL72" s="106">
        <v>13</v>
      </c>
      <c r="AM72" s="107">
        <v>5</v>
      </c>
      <c r="AN72" s="107">
        <v>4</v>
      </c>
      <c r="AO72" s="107">
        <v>6</v>
      </c>
      <c r="AP72" s="107">
        <v>2</v>
      </c>
      <c r="AQ72" s="107">
        <v>2</v>
      </c>
      <c r="AR72" s="107">
        <v>2</v>
      </c>
      <c r="AS72" s="107">
        <v>6</v>
      </c>
      <c r="AT72" s="107">
        <v>4</v>
      </c>
      <c r="AU72" s="107">
        <v>4</v>
      </c>
      <c r="AV72" s="107">
        <v>2</v>
      </c>
      <c r="AW72" s="107">
        <v>4</v>
      </c>
      <c r="AX72" s="107">
        <v>2</v>
      </c>
      <c r="AY72" s="107">
        <v>3</v>
      </c>
      <c r="AZ72" s="20"/>
    </row>
    <row r="73" spans="1:52" s="3" customFormat="1" ht="12.75" x14ac:dyDescent="0.2">
      <c r="B73" s="180"/>
      <c r="C73" s="32"/>
      <c r="D73" s="33" t="s">
        <v>85</v>
      </c>
      <c r="E73" s="35"/>
      <c r="F73" s="35"/>
      <c r="G73" s="35"/>
      <c r="H73" s="35"/>
      <c r="I73" s="34">
        <v>3</v>
      </c>
      <c r="J73" s="34">
        <v>12</v>
      </c>
      <c r="K73" s="34">
        <v>15</v>
      </c>
      <c r="L73" s="34">
        <v>14</v>
      </c>
      <c r="M73" s="34">
        <v>25</v>
      </c>
      <c r="N73" s="34">
        <v>20</v>
      </c>
      <c r="O73" s="34">
        <v>22</v>
      </c>
      <c r="P73" s="34">
        <v>15</v>
      </c>
      <c r="Q73" s="34">
        <v>18</v>
      </c>
      <c r="R73" s="34">
        <v>10</v>
      </c>
      <c r="S73" s="34">
        <v>16</v>
      </c>
      <c r="T73" s="35">
        <v>12</v>
      </c>
      <c r="U73" s="35">
        <v>9</v>
      </c>
      <c r="V73" s="35">
        <v>12</v>
      </c>
      <c r="W73" s="35">
        <v>14</v>
      </c>
      <c r="X73" s="106">
        <v>19</v>
      </c>
      <c r="Y73" s="106">
        <v>23</v>
      </c>
      <c r="Z73" s="106">
        <v>29</v>
      </c>
      <c r="AA73" s="106">
        <v>25</v>
      </c>
      <c r="AB73" s="106">
        <v>27</v>
      </c>
      <c r="AC73" s="106">
        <v>24</v>
      </c>
      <c r="AD73" s="106">
        <v>29</v>
      </c>
      <c r="AE73" s="106">
        <v>21</v>
      </c>
      <c r="AF73" s="106">
        <v>19</v>
      </c>
      <c r="AG73" s="106">
        <v>20</v>
      </c>
      <c r="AH73" s="106">
        <v>17</v>
      </c>
      <c r="AI73" s="106">
        <v>13</v>
      </c>
      <c r="AJ73" s="106">
        <v>32</v>
      </c>
      <c r="AK73" s="106">
        <v>23</v>
      </c>
      <c r="AL73" s="106">
        <v>32</v>
      </c>
      <c r="AM73" s="107">
        <v>21</v>
      </c>
      <c r="AN73" s="107">
        <v>19</v>
      </c>
      <c r="AO73" s="107">
        <v>20</v>
      </c>
      <c r="AP73" s="107">
        <v>26</v>
      </c>
      <c r="AQ73" s="107">
        <v>27</v>
      </c>
      <c r="AR73" s="107">
        <v>21</v>
      </c>
      <c r="AS73" s="107">
        <v>16</v>
      </c>
      <c r="AT73" s="107">
        <v>17</v>
      </c>
      <c r="AU73" s="107">
        <v>13</v>
      </c>
      <c r="AV73" s="107">
        <v>14</v>
      </c>
      <c r="AW73" s="107">
        <v>20</v>
      </c>
      <c r="AX73" s="107">
        <v>20</v>
      </c>
      <c r="AY73" s="107">
        <v>18</v>
      </c>
      <c r="AZ73" s="20"/>
    </row>
    <row r="74" spans="1:52" s="3" customFormat="1" ht="12.75" x14ac:dyDescent="0.2">
      <c r="B74" s="180"/>
      <c r="C74" s="32"/>
      <c r="D74" s="33" t="s">
        <v>196</v>
      </c>
      <c r="E74" s="35"/>
      <c r="F74" s="35"/>
      <c r="G74" s="35"/>
      <c r="H74" s="35"/>
      <c r="I74" s="35"/>
      <c r="J74" s="35"/>
      <c r="K74" s="35"/>
      <c r="L74" s="35"/>
      <c r="M74" s="34"/>
      <c r="N74" s="34"/>
      <c r="O74" s="34"/>
      <c r="P74" s="34"/>
      <c r="Q74" s="34"/>
      <c r="R74" s="34"/>
      <c r="S74" s="34"/>
      <c r="T74" s="35"/>
      <c r="U74" s="35"/>
      <c r="V74" s="35"/>
      <c r="W74" s="35"/>
      <c r="X74" s="106"/>
      <c r="Y74" s="106"/>
      <c r="Z74" s="106"/>
      <c r="AA74" s="106"/>
      <c r="AB74" s="106"/>
      <c r="AC74" s="106"/>
      <c r="AD74" s="106"/>
      <c r="AE74" s="106"/>
      <c r="AF74" s="106"/>
      <c r="AG74" s="106"/>
      <c r="AH74" s="106"/>
      <c r="AI74" s="106"/>
      <c r="AJ74" s="106">
        <v>4</v>
      </c>
      <c r="AK74" s="106">
        <v>7</v>
      </c>
      <c r="AL74" s="106">
        <v>12</v>
      </c>
      <c r="AM74" s="107">
        <v>17</v>
      </c>
      <c r="AN74" s="107">
        <v>28</v>
      </c>
      <c r="AO74" s="107">
        <v>26</v>
      </c>
      <c r="AP74" s="107">
        <v>24</v>
      </c>
      <c r="AQ74" s="107">
        <v>21</v>
      </c>
      <c r="AR74" s="107">
        <v>16</v>
      </c>
      <c r="AS74" s="107">
        <v>10</v>
      </c>
      <c r="AT74" s="107">
        <v>7</v>
      </c>
      <c r="AU74" s="107">
        <v>7</v>
      </c>
      <c r="AV74" s="107">
        <v>12</v>
      </c>
      <c r="AW74" s="107">
        <v>7</v>
      </c>
      <c r="AX74" s="107">
        <v>9</v>
      </c>
      <c r="AY74" s="107">
        <v>9</v>
      </c>
      <c r="AZ74" s="20"/>
    </row>
    <row r="75" spans="1:52" s="3" customFormat="1" ht="12.75" x14ac:dyDescent="0.2">
      <c r="B75" s="180"/>
      <c r="C75" s="32"/>
      <c r="D75" s="33" t="s">
        <v>84</v>
      </c>
      <c r="E75" s="34">
        <v>79</v>
      </c>
      <c r="F75" s="34">
        <v>65</v>
      </c>
      <c r="G75" s="34">
        <v>64</v>
      </c>
      <c r="H75" s="34">
        <v>84</v>
      </c>
      <c r="I75" s="34">
        <v>60</v>
      </c>
      <c r="J75" s="34">
        <v>51</v>
      </c>
      <c r="K75" s="34">
        <v>41</v>
      </c>
      <c r="L75" s="34">
        <v>31</v>
      </c>
      <c r="M75" s="34">
        <v>39</v>
      </c>
      <c r="N75" s="34">
        <v>45</v>
      </c>
      <c r="O75" s="34">
        <v>46</v>
      </c>
      <c r="P75" s="34">
        <v>35</v>
      </c>
      <c r="Q75" s="34">
        <v>36</v>
      </c>
      <c r="R75" s="34">
        <v>40</v>
      </c>
      <c r="S75" s="34">
        <v>41</v>
      </c>
      <c r="T75" s="35">
        <v>36</v>
      </c>
      <c r="U75" s="35">
        <v>27</v>
      </c>
      <c r="V75" s="35">
        <v>37</v>
      </c>
      <c r="W75" s="35">
        <v>42</v>
      </c>
      <c r="X75" s="106">
        <v>47</v>
      </c>
      <c r="Y75" s="106">
        <v>36</v>
      </c>
      <c r="Z75" s="106">
        <v>36</v>
      </c>
      <c r="AA75" s="106">
        <v>34</v>
      </c>
      <c r="AB75" s="106">
        <v>42</v>
      </c>
      <c r="AC75" s="106">
        <v>36</v>
      </c>
      <c r="AD75" s="106">
        <v>30</v>
      </c>
      <c r="AE75" s="106">
        <v>29</v>
      </c>
      <c r="AF75" s="106">
        <v>34</v>
      </c>
      <c r="AG75" s="106">
        <v>30</v>
      </c>
      <c r="AH75" s="106">
        <v>26</v>
      </c>
      <c r="AI75" s="106">
        <v>40</v>
      </c>
      <c r="AJ75" s="106">
        <v>58</v>
      </c>
      <c r="AK75" s="106">
        <v>50</v>
      </c>
      <c r="AL75" s="106">
        <v>47</v>
      </c>
      <c r="AM75" s="107">
        <v>47</v>
      </c>
      <c r="AN75" s="107">
        <v>39</v>
      </c>
      <c r="AO75" s="107">
        <v>29</v>
      </c>
      <c r="AP75" s="107">
        <v>29</v>
      </c>
      <c r="AQ75" s="107">
        <v>36</v>
      </c>
      <c r="AR75" s="107">
        <v>41</v>
      </c>
      <c r="AS75" s="107">
        <v>37</v>
      </c>
      <c r="AT75" s="107">
        <v>38</v>
      </c>
      <c r="AU75" s="107">
        <v>37</v>
      </c>
      <c r="AV75" s="107">
        <v>32</v>
      </c>
      <c r="AW75" s="107">
        <v>30</v>
      </c>
      <c r="AX75" s="107">
        <v>28</v>
      </c>
      <c r="AY75" s="107">
        <v>32</v>
      </c>
      <c r="AZ75" s="20"/>
    </row>
    <row r="76" spans="1:52" s="3" customFormat="1" ht="12.75" x14ac:dyDescent="0.2">
      <c r="B76" s="180"/>
      <c r="C76" s="32"/>
      <c r="D76" s="33" t="s">
        <v>219</v>
      </c>
      <c r="E76" s="35"/>
      <c r="F76" s="35"/>
      <c r="G76" s="35"/>
      <c r="H76" s="35"/>
      <c r="I76" s="35"/>
      <c r="J76" s="35"/>
      <c r="K76" s="35"/>
      <c r="L76" s="35"/>
      <c r="M76" s="35"/>
      <c r="N76" s="35"/>
      <c r="O76" s="35"/>
      <c r="P76" s="35"/>
      <c r="Q76" s="35"/>
      <c r="R76" s="34">
        <v>1</v>
      </c>
      <c r="S76" s="34">
        <v>1</v>
      </c>
      <c r="T76" s="35">
        <v>0</v>
      </c>
      <c r="U76" s="35">
        <v>1</v>
      </c>
      <c r="V76" s="35"/>
      <c r="W76" s="35"/>
      <c r="X76" s="106"/>
      <c r="Y76" s="106"/>
      <c r="Z76" s="106"/>
      <c r="AA76" s="106"/>
      <c r="AB76" s="106">
        <v>1</v>
      </c>
      <c r="AC76" s="106">
        <v>1</v>
      </c>
      <c r="AD76" s="106">
        <v>2</v>
      </c>
      <c r="AE76" s="106">
        <v>3</v>
      </c>
      <c r="AF76" s="106">
        <v>1</v>
      </c>
      <c r="AG76" s="106">
        <v>1</v>
      </c>
      <c r="AH76" s="106">
        <v>0</v>
      </c>
      <c r="AI76" s="106">
        <v>0</v>
      </c>
      <c r="AJ76" s="106">
        <v>1</v>
      </c>
      <c r="AK76" s="106">
        <v>2</v>
      </c>
      <c r="AL76" s="106">
        <v>3</v>
      </c>
      <c r="AM76" s="107">
        <v>3</v>
      </c>
      <c r="AN76" s="107">
        <v>3</v>
      </c>
      <c r="AO76" s="107">
        <v>2</v>
      </c>
      <c r="AP76" s="107">
        <v>0</v>
      </c>
      <c r="AQ76" s="107">
        <v>1</v>
      </c>
      <c r="AR76" s="107">
        <v>2</v>
      </c>
      <c r="AS76" s="107">
        <v>1</v>
      </c>
      <c r="AT76" s="107">
        <v>0</v>
      </c>
      <c r="AU76" s="107">
        <v>2</v>
      </c>
      <c r="AV76" s="107">
        <v>0</v>
      </c>
      <c r="AW76" s="107">
        <v>0</v>
      </c>
      <c r="AX76" s="107"/>
      <c r="AY76" s="107"/>
      <c r="AZ76" s="20"/>
    </row>
    <row r="77" spans="1:52" s="3" customFormat="1" ht="12.75" x14ac:dyDescent="0.2">
      <c r="B77" s="180"/>
      <c r="C77" s="32"/>
      <c r="D77" s="33" t="s">
        <v>87</v>
      </c>
      <c r="E77" s="35"/>
      <c r="F77" s="35"/>
      <c r="G77" s="35"/>
      <c r="H77" s="35"/>
      <c r="I77" s="35"/>
      <c r="J77" s="35"/>
      <c r="K77" s="35"/>
      <c r="L77" s="35"/>
      <c r="M77" s="34">
        <v>7</v>
      </c>
      <c r="N77" s="34">
        <v>11</v>
      </c>
      <c r="O77" s="34">
        <v>9</v>
      </c>
      <c r="P77" s="34">
        <v>12</v>
      </c>
      <c r="Q77" s="34">
        <v>9</v>
      </c>
      <c r="R77" s="34">
        <v>9</v>
      </c>
      <c r="S77" s="34">
        <v>10</v>
      </c>
      <c r="T77" s="35">
        <v>4</v>
      </c>
      <c r="U77" s="35">
        <v>5</v>
      </c>
      <c r="V77" s="35">
        <v>11</v>
      </c>
      <c r="W77" s="35">
        <v>13</v>
      </c>
      <c r="X77" s="106">
        <v>7</v>
      </c>
      <c r="Y77" s="106">
        <v>6</v>
      </c>
      <c r="Z77" s="106">
        <v>9</v>
      </c>
      <c r="AA77" s="106">
        <v>9</v>
      </c>
      <c r="AB77" s="106">
        <v>20</v>
      </c>
      <c r="AC77" s="106">
        <v>20</v>
      </c>
      <c r="AD77" s="106">
        <v>19</v>
      </c>
      <c r="AE77" s="106">
        <v>16</v>
      </c>
      <c r="AF77" s="106">
        <v>13</v>
      </c>
      <c r="AG77" s="106">
        <v>11</v>
      </c>
      <c r="AH77" s="106">
        <v>16</v>
      </c>
      <c r="AI77" s="106">
        <v>18</v>
      </c>
      <c r="AJ77" s="106">
        <v>17</v>
      </c>
      <c r="AK77" s="106">
        <v>12</v>
      </c>
      <c r="AL77" s="106">
        <v>7</v>
      </c>
      <c r="AM77" s="107">
        <v>2</v>
      </c>
      <c r="AN77" s="107">
        <v>1</v>
      </c>
      <c r="AO77" s="107"/>
      <c r="AP77" s="107"/>
      <c r="AQ77" s="107"/>
      <c r="AR77" s="107"/>
      <c r="AS77" s="107"/>
      <c r="AT77" s="107"/>
      <c r="AU77" s="107"/>
      <c r="AV77" s="107"/>
      <c r="AW77" s="107"/>
      <c r="AX77" s="107"/>
      <c r="AY77" s="107"/>
      <c r="AZ77" s="20"/>
    </row>
    <row r="78" spans="1:52" s="3" customFormat="1" ht="12.75" x14ac:dyDescent="0.2">
      <c r="B78" s="180"/>
      <c r="C78" s="32"/>
      <c r="D78" s="33" t="s">
        <v>86</v>
      </c>
      <c r="E78" s="34">
        <v>35</v>
      </c>
      <c r="F78" s="34">
        <v>36</v>
      </c>
      <c r="G78" s="34">
        <v>29</v>
      </c>
      <c r="H78" s="34">
        <v>31</v>
      </c>
      <c r="I78" s="34">
        <v>39</v>
      </c>
      <c r="J78" s="34">
        <v>28</v>
      </c>
      <c r="K78" s="34">
        <v>35</v>
      </c>
      <c r="L78" s="34">
        <v>28</v>
      </c>
      <c r="M78" s="34">
        <v>19</v>
      </c>
      <c r="N78" s="34">
        <v>17</v>
      </c>
      <c r="O78" s="34">
        <v>13</v>
      </c>
      <c r="P78" s="34">
        <v>16</v>
      </c>
      <c r="Q78" s="34">
        <v>13</v>
      </c>
      <c r="R78" s="34">
        <v>15</v>
      </c>
      <c r="S78" s="34">
        <v>11</v>
      </c>
      <c r="T78" s="35">
        <v>12</v>
      </c>
      <c r="U78" s="35">
        <v>7</v>
      </c>
      <c r="V78" s="35">
        <v>14</v>
      </c>
      <c r="W78" s="35">
        <v>15</v>
      </c>
      <c r="X78" s="106">
        <v>15</v>
      </c>
      <c r="Y78" s="106">
        <v>19</v>
      </c>
      <c r="Z78" s="106">
        <v>16</v>
      </c>
      <c r="AA78" s="106">
        <v>22</v>
      </c>
      <c r="AB78" s="106">
        <v>21</v>
      </c>
      <c r="AC78" s="106">
        <v>19</v>
      </c>
      <c r="AD78" s="106">
        <v>19</v>
      </c>
      <c r="AE78" s="106">
        <v>22</v>
      </c>
      <c r="AF78" s="106">
        <v>16</v>
      </c>
      <c r="AG78" s="106">
        <v>16</v>
      </c>
      <c r="AH78" s="106">
        <v>11</v>
      </c>
      <c r="AI78" s="106">
        <v>5</v>
      </c>
      <c r="AJ78" s="106">
        <v>17</v>
      </c>
      <c r="AK78" s="106">
        <v>12</v>
      </c>
      <c r="AL78" s="106">
        <v>21</v>
      </c>
      <c r="AM78" s="107">
        <v>32</v>
      </c>
      <c r="AN78" s="107">
        <v>21</v>
      </c>
      <c r="AO78" s="107">
        <v>18</v>
      </c>
      <c r="AP78" s="107">
        <v>24</v>
      </c>
      <c r="AQ78" s="107">
        <v>24</v>
      </c>
      <c r="AR78" s="107">
        <v>26</v>
      </c>
      <c r="AS78" s="107">
        <v>22</v>
      </c>
      <c r="AT78" s="107">
        <v>18</v>
      </c>
      <c r="AU78" s="107">
        <v>10</v>
      </c>
      <c r="AV78" s="107">
        <v>13</v>
      </c>
      <c r="AW78" s="107">
        <v>21</v>
      </c>
      <c r="AX78" s="107">
        <v>22</v>
      </c>
      <c r="AY78" s="107">
        <v>25</v>
      </c>
      <c r="AZ78" s="20"/>
    </row>
    <row r="79" spans="1:52" s="3" customFormat="1" ht="12.75" x14ac:dyDescent="0.2">
      <c r="B79" s="180"/>
      <c r="C79" s="32"/>
      <c r="D79" s="33" t="s">
        <v>232</v>
      </c>
      <c r="E79" s="34">
        <v>7</v>
      </c>
      <c r="F79" s="34">
        <v>6</v>
      </c>
      <c r="G79" s="34">
        <v>5</v>
      </c>
      <c r="H79" s="34">
        <v>7</v>
      </c>
      <c r="I79" s="34">
        <v>8</v>
      </c>
      <c r="J79" s="34">
        <v>6</v>
      </c>
      <c r="K79" s="34">
        <v>9</v>
      </c>
      <c r="L79" s="34">
        <v>7</v>
      </c>
      <c r="M79" s="34">
        <v>3</v>
      </c>
      <c r="N79" s="34">
        <v>5</v>
      </c>
      <c r="O79" s="34">
        <v>1</v>
      </c>
      <c r="P79" s="34">
        <v>1</v>
      </c>
      <c r="Q79" s="34">
        <v>0</v>
      </c>
      <c r="R79" s="34">
        <v>0</v>
      </c>
      <c r="S79" s="34">
        <v>1</v>
      </c>
      <c r="T79" s="35">
        <v>0</v>
      </c>
      <c r="U79" s="35">
        <v>1</v>
      </c>
      <c r="V79" s="35">
        <v>3</v>
      </c>
      <c r="W79" s="35">
        <v>3</v>
      </c>
      <c r="X79" s="106">
        <v>3</v>
      </c>
      <c r="Y79" s="106">
        <v>6</v>
      </c>
      <c r="Z79" s="106">
        <v>4</v>
      </c>
      <c r="AA79" s="106">
        <v>5</v>
      </c>
      <c r="AB79" s="106">
        <v>3</v>
      </c>
      <c r="AC79" s="106">
        <v>4</v>
      </c>
      <c r="AD79" s="106">
        <v>4</v>
      </c>
      <c r="AE79" s="106">
        <v>2</v>
      </c>
      <c r="AF79" s="106">
        <v>2</v>
      </c>
      <c r="AG79" s="106">
        <v>1</v>
      </c>
      <c r="AH79" s="106">
        <v>6</v>
      </c>
      <c r="AI79" s="106">
        <v>5</v>
      </c>
      <c r="AJ79" s="106">
        <v>5</v>
      </c>
      <c r="AK79" s="106">
        <v>1</v>
      </c>
      <c r="AL79" s="106">
        <v>1</v>
      </c>
      <c r="AM79" s="107">
        <v>4</v>
      </c>
      <c r="AN79" s="107">
        <v>5</v>
      </c>
      <c r="AO79" s="107">
        <v>5</v>
      </c>
      <c r="AP79" s="107">
        <v>7</v>
      </c>
      <c r="AQ79" s="107">
        <v>8</v>
      </c>
      <c r="AR79" s="107">
        <v>8</v>
      </c>
      <c r="AS79" s="107">
        <v>10</v>
      </c>
      <c r="AT79" s="107">
        <v>7</v>
      </c>
      <c r="AU79" s="107">
        <v>3</v>
      </c>
      <c r="AV79" s="107">
        <v>3</v>
      </c>
      <c r="AW79" s="107">
        <v>4</v>
      </c>
      <c r="AX79" s="107">
        <v>3</v>
      </c>
      <c r="AY79" s="107">
        <v>5</v>
      </c>
      <c r="AZ79" s="20"/>
    </row>
    <row r="80" spans="1:52" s="3" customFormat="1" ht="12.75" x14ac:dyDescent="0.2">
      <c r="B80" s="180"/>
      <c r="C80" s="32"/>
      <c r="D80" s="33" t="s">
        <v>78</v>
      </c>
      <c r="E80" s="35"/>
      <c r="F80" s="35"/>
      <c r="G80" s="35"/>
      <c r="H80" s="35"/>
      <c r="I80" s="35"/>
      <c r="J80" s="35"/>
      <c r="K80" s="35"/>
      <c r="L80" s="35"/>
      <c r="M80" s="35"/>
      <c r="N80" s="35"/>
      <c r="O80" s="34">
        <v>2</v>
      </c>
      <c r="P80" s="34">
        <v>2</v>
      </c>
      <c r="Q80" s="34">
        <v>0</v>
      </c>
      <c r="R80" s="34">
        <v>0</v>
      </c>
      <c r="S80" s="34">
        <v>0</v>
      </c>
      <c r="T80" s="35">
        <v>0</v>
      </c>
      <c r="U80" s="35">
        <v>1</v>
      </c>
      <c r="V80" s="35"/>
      <c r="W80" s="35">
        <v>1</v>
      </c>
      <c r="X80" s="106">
        <v>2</v>
      </c>
      <c r="Y80" s="106">
        <v>2</v>
      </c>
      <c r="Z80" s="106">
        <v>2</v>
      </c>
      <c r="AA80" s="106">
        <v>0</v>
      </c>
      <c r="AB80" s="106" t="s">
        <v>54</v>
      </c>
      <c r="AC80" s="106" t="s">
        <v>54</v>
      </c>
      <c r="AD80" s="106" t="s">
        <v>54</v>
      </c>
      <c r="AE80" s="106" t="s">
        <v>54</v>
      </c>
      <c r="AF80" s="106" t="s">
        <v>54</v>
      </c>
      <c r="AG80" s="106" t="s">
        <v>54</v>
      </c>
      <c r="AH80" s="106">
        <v>1</v>
      </c>
      <c r="AI80" s="106">
        <v>0</v>
      </c>
      <c r="AJ80" s="106">
        <v>1</v>
      </c>
      <c r="AK80" s="106">
        <v>0</v>
      </c>
      <c r="AL80" s="106">
        <v>1</v>
      </c>
      <c r="AM80" s="107">
        <v>0</v>
      </c>
      <c r="AN80" s="107">
        <v>1</v>
      </c>
      <c r="AO80" s="107">
        <v>2</v>
      </c>
      <c r="AP80" s="107">
        <v>6</v>
      </c>
      <c r="AQ80" s="107">
        <v>4</v>
      </c>
      <c r="AR80" s="107">
        <v>6</v>
      </c>
      <c r="AS80" s="107">
        <v>9</v>
      </c>
      <c r="AT80" s="107">
        <v>6</v>
      </c>
      <c r="AU80" s="107">
        <v>4</v>
      </c>
      <c r="AV80" s="107">
        <v>1</v>
      </c>
      <c r="AW80" s="107">
        <v>4</v>
      </c>
      <c r="AX80" s="107">
        <v>4</v>
      </c>
      <c r="AY80" s="107">
        <v>2</v>
      </c>
      <c r="AZ80" s="20"/>
    </row>
    <row r="81" spans="1:52" s="3" customFormat="1" ht="12.75" x14ac:dyDescent="0.2">
      <c r="A81" s="3" t="s">
        <v>58</v>
      </c>
      <c r="B81" s="73" t="s">
        <v>536</v>
      </c>
      <c r="C81" s="2" t="s">
        <v>58</v>
      </c>
      <c r="D81" s="20"/>
      <c r="E81" s="2">
        <v>9</v>
      </c>
      <c r="F81" s="2">
        <v>8</v>
      </c>
      <c r="G81" s="2">
        <v>5</v>
      </c>
      <c r="H81" s="2">
        <v>5</v>
      </c>
      <c r="I81" s="2">
        <v>11</v>
      </c>
      <c r="J81" s="2">
        <v>12</v>
      </c>
      <c r="K81" s="2">
        <v>9</v>
      </c>
      <c r="L81" s="2">
        <v>7</v>
      </c>
      <c r="M81" s="2">
        <v>9</v>
      </c>
      <c r="N81" s="2">
        <v>8</v>
      </c>
      <c r="O81" s="2">
        <v>12</v>
      </c>
      <c r="P81" s="2">
        <v>11</v>
      </c>
      <c r="Q81" s="2">
        <v>6</v>
      </c>
      <c r="R81" s="2">
        <v>5</v>
      </c>
      <c r="S81" s="2">
        <v>11</v>
      </c>
      <c r="T81" s="3">
        <v>9</v>
      </c>
      <c r="U81" s="3">
        <v>7</v>
      </c>
      <c r="V81" s="3">
        <v>13</v>
      </c>
      <c r="W81" s="3">
        <v>5</v>
      </c>
      <c r="X81" s="105">
        <v>7</v>
      </c>
      <c r="Y81" s="105">
        <v>6</v>
      </c>
      <c r="Z81" s="105">
        <v>4</v>
      </c>
      <c r="AA81" s="105">
        <v>7</v>
      </c>
      <c r="AB81" s="105">
        <v>10</v>
      </c>
      <c r="AC81" s="105">
        <v>15</v>
      </c>
      <c r="AD81" s="105">
        <v>22</v>
      </c>
      <c r="AE81" s="105">
        <v>15</v>
      </c>
      <c r="AF81" s="105">
        <v>28</v>
      </c>
      <c r="AG81" s="105">
        <v>25</v>
      </c>
      <c r="AH81" s="105">
        <v>22</v>
      </c>
      <c r="AI81" s="105">
        <v>23</v>
      </c>
      <c r="AJ81" s="105">
        <v>24</v>
      </c>
      <c r="AK81" s="105">
        <v>34</v>
      </c>
      <c r="AL81" s="105">
        <v>30</v>
      </c>
      <c r="AM81" s="105">
        <v>25</v>
      </c>
      <c r="AN81" s="105">
        <v>21</v>
      </c>
      <c r="AO81" s="105">
        <v>19</v>
      </c>
      <c r="AP81" s="105">
        <v>17</v>
      </c>
      <c r="AQ81" s="105">
        <v>16</v>
      </c>
      <c r="AR81" s="105">
        <v>20</v>
      </c>
      <c r="AS81" s="105">
        <v>26</v>
      </c>
      <c r="AT81" s="105">
        <v>18</v>
      </c>
      <c r="AU81" s="105">
        <f>AU82+AU83</f>
        <v>21</v>
      </c>
      <c r="AV81" s="105">
        <f>AV82+AV83</f>
        <v>19</v>
      </c>
      <c r="AW81" s="105">
        <f>AW82+AW83</f>
        <v>16</v>
      </c>
      <c r="AX81" s="105">
        <f>AX82+AX83</f>
        <v>17</v>
      </c>
      <c r="AY81" s="105">
        <f>AY82+AY83</f>
        <v>28</v>
      </c>
      <c r="AZ81" s="20"/>
    </row>
    <row r="82" spans="1:52" s="3" customFormat="1" ht="12.75" x14ac:dyDescent="0.2">
      <c r="B82" s="73"/>
      <c r="C82" s="32"/>
      <c r="D82" s="33" t="s">
        <v>308</v>
      </c>
      <c r="E82" s="34"/>
      <c r="F82" s="34"/>
      <c r="G82" s="34"/>
      <c r="H82" s="34"/>
      <c r="I82" s="34"/>
      <c r="J82" s="34"/>
      <c r="K82" s="34"/>
      <c r="L82" s="34"/>
      <c r="M82" s="34"/>
      <c r="N82" s="34"/>
      <c r="O82" s="34"/>
      <c r="P82" s="34"/>
      <c r="Q82" s="34"/>
      <c r="R82" s="34"/>
      <c r="S82" s="34"/>
      <c r="T82" s="35"/>
      <c r="U82" s="35"/>
      <c r="V82" s="35"/>
      <c r="W82" s="35"/>
      <c r="X82" s="106"/>
      <c r="Y82" s="106"/>
      <c r="Z82" s="106"/>
      <c r="AA82" s="33"/>
      <c r="AB82" s="34"/>
      <c r="AC82" s="34"/>
      <c r="AD82" s="34"/>
      <c r="AE82" s="34"/>
      <c r="AF82" s="34"/>
      <c r="AG82" s="34"/>
      <c r="AH82" s="34"/>
      <c r="AI82" s="34"/>
      <c r="AJ82" s="34"/>
      <c r="AK82" s="34"/>
      <c r="AL82" s="34"/>
      <c r="AM82" s="34"/>
      <c r="AN82" s="34"/>
      <c r="AO82" s="34"/>
      <c r="AP82" s="34"/>
      <c r="AQ82" s="35"/>
      <c r="AR82" s="35"/>
      <c r="AS82" s="35"/>
      <c r="AT82" s="35">
        <v>15</v>
      </c>
      <c r="AU82" s="35">
        <v>19</v>
      </c>
      <c r="AV82" s="35">
        <v>13</v>
      </c>
      <c r="AW82" s="35">
        <v>12</v>
      </c>
      <c r="AX82" s="35">
        <v>11</v>
      </c>
      <c r="AY82" s="35">
        <v>21</v>
      </c>
      <c r="AZ82" s="20"/>
    </row>
    <row r="83" spans="1:52" s="3" customFormat="1" ht="12.75" x14ac:dyDescent="0.2">
      <c r="B83" s="73"/>
      <c r="C83" s="32"/>
      <c r="D83" s="33" t="s">
        <v>441</v>
      </c>
      <c r="E83" s="34"/>
      <c r="F83" s="34"/>
      <c r="G83" s="34"/>
      <c r="H83" s="34"/>
      <c r="I83" s="34"/>
      <c r="J83" s="34"/>
      <c r="K83" s="34"/>
      <c r="L83" s="34"/>
      <c r="M83" s="34"/>
      <c r="N83" s="34"/>
      <c r="O83" s="34"/>
      <c r="P83" s="34"/>
      <c r="Q83" s="34"/>
      <c r="R83" s="34"/>
      <c r="S83" s="34"/>
      <c r="T83" s="35"/>
      <c r="U83" s="35"/>
      <c r="V83" s="35"/>
      <c r="W83" s="35"/>
      <c r="X83" s="106"/>
      <c r="Y83" s="106"/>
      <c r="Z83" s="106"/>
      <c r="AA83" s="33"/>
      <c r="AB83" s="34"/>
      <c r="AC83" s="34"/>
      <c r="AD83" s="34"/>
      <c r="AE83" s="34"/>
      <c r="AF83" s="34"/>
      <c r="AG83" s="34"/>
      <c r="AH83" s="34"/>
      <c r="AI83" s="34"/>
      <c r="AJ83" s="34"/>
      <c r="AK83" s="34"/>
      <c r="AL83" s="34"/>
      <c r="AM83" s="34"/>
      <c r="AN83" s="34"/>
      <c r="AO83" s="34"/>
      <c r="AP83" s="34"/>
      <c r="AQ83" s="35"/>
      <c r="AR83" s="35"/>
      <c r="AS83" s="35"/>
      <c r="AT83" s="35">
        <v>3</v>
      </c>
      <c r="AU83" s="35">
        <v>2</v>
      </c>
      <c r="AV83" s="35">
        <v>6</v>
      </c>
      <c r="AW83" s="35">
        <v>4</v>
      </c>
      <c r="AX83" s="35">
        <v>6</v>
      </c>
      <c r="AY83" s="35">
        <v>7</v>
      </c>
      <c r="AZ83" s="20"/>
    </row>
    <row r="84" spans="1:52" s="3" customFormat="1" ht="12.75" x14ac:dyDescent="0.2">
      <c r="A84" s="3" t="s">
        <v>62</v>
      </c>
      <c r="B84" s="52" t="s">
        <v>549</v>
      </c>
      <c r="C84" s="3" t="s">
        <v>336</v>
      </c>
      <c r="D84" s="20"/>
      <c r="X84" s="105"/>
      <c r="Y84" s="105"/>
      <c r="Z84" s="105"/>
      <c r="AA84" s="105"/>
      <c r="AB84" s="105"/>
      <c r="AC84" s="105"/>
      <c r="AD84" s="105">
        <v>7</v>
      </c>
      <c r="AE84" s="105">
        <v>2</v>
      </c>
      <c r="AF84" s="105">
        <v>6</v>
      </c>
      <c r="AG84" s="105">
        <v>1</v>
      </c>
      <c r="AH84" s="105">
        <v>9</v>
      </c>
      <c r="AI84" s="105">
        <v>9</v>
      </c>
      <c r="AJ84" s="105">
        <v>8</v>
      </c>
      <c r="AK84" s="105">
        <v>7</v>
      </c>
      <c r="AL84" s="105">
        <v>6</v>
      </c>
      <c r="AM84" s="105">
        <v>5</v>
      </c>
      <c r="AN84" s="105">
        <v>6</v>
      </c>
      <c r="AO84" s="105">
        <v>6</v>
      </c>
      <c r="AP84" s="105">
        <v>7</v>
      </c>
      <c r="AQ84" s="105">
        <v>13</v>
      </c>
      <c r="AR84" s="105">
        <v>12</v>
      </c>
      <c r="AS84" s="105">
        <v>5</v>
      </c>
      <c r="AT84" s="105">
        <v>5</v>
      </c>
      <c r="AU84" s="105">
        <v>1</v>
      </c>
      <c r="AV84" s="105"/>
      <c r="AW84" s="105"/>
      <c r="AX84" s="105"/>
      <c r="AY84" s="105"/>
      <c r="AZ84" s="20"/>
    </row>
    <row r="85" spans="1:52" s="3" customFormat="1" ht="12.75" hidden="1" x14ac:dyDescent="0.2">
      <c r="A85" s="3" t="s">
        <v>62</v>
      </c>
      <c r="B85" s="179" t="s">
        <v>209</v>
      </c>
      <c r="C85" s="2" t="s">
        <v>28</v>
      </c>
      <c r="D85" s="20"/>
      <c r="E85" s="2">
        <v>0</v>
      </c>
      <c r="F85" s="2">
        <v>0</v>
      </c>
      <c r="G85" s="2">
        <v>3</v>
      </c>
      <c r="H85" s="2">
        <v>3</v>
      </c>
      <c r="I85" s="2">
        <v>1</v>
      </c>
      <c r="J85" s="2">
        <v>1</v>
      </c>
      <c r="K85" s="2">
        <v>1</v>
      </c>
      <c r="L85" s="2">
        <v>0</v>
      </c>
      <c r="M85" s="2">
        <v>0</v>
      </c>
      <c r="N85" s="2">
        <v>3</v>
      </c>
      <c r="O85" s="2">
        <v>5</v>
      </c>
      <c r="P85" s="2">
        <v>3</v>
      </c>
      <c r="Q85" s="2">
        <v>0</v>
      </c>
      <c r="R85" s="2">
        <v>1</v>
      </c>
      <c r="S85" s="2">
        <v>1</v>
      </c>
      <c r="T85" s="3">
        <v>2</v>
      </c>
      <c r="U85" s="3">
        <v>1</v>
      </c>
      <c r="V85" s="3">
        <v>0</v>
      </c>
      <c r="W85" s="3">
        <v>0</v>
      </c>
      <c r="X85" s="105">
        <v>0</v>
      </c>
      <c r="Y85" s="105">
        <v>0</v>
      </c>
      <c r="Z85" s="105">
        <v>0</v>
      </c>
      <c r="AA85" s="105">
        <v>0</v>
      </c>
      <c r="AB85" s="105" t="s">
        <v>54</v>
      </c>
      <c r="AC85" s="105" t="s">
        <v>54</v>
      </c>
      <c r="AD85" s="105" t="s">
        <v>54</v>
      </c>
      <c r="AE85" s="105" t="s">
        <v>54</v>
      </c>
      <c r="AF85" s="105" t="s">
        <v>54</v>
      </c>
      <c r="AG85" s="105" t="s">
        <v>54</v>
      </c>
      <c r="AH85" s="105" t="s">
        <v>54</v>
      </c>
      <c r="AI85" s="105" t="s">
        <v>54</v>
      </c>
      <c r="AJ85" s="105" t="s">
        <v>54</v>
      </c>
      <c r="AK85" s="105" t="s">
        <v>54</v>
      </c>
      <c r="AL85" s="105" t="s">
        <v>54</v>
      </c>
      <c r="AM85" s="105"/>
      <c r="AN85" s="105"/>
      <c r="AO85" s="105"/>
      <c r="AP85" s="105"/>
      <c r="AQ85" s="105"/>
      <c r="AR85" s="105"/>
      <c r="AS85" s="105"/>
      <c r="AT85" s="105"/>
      <c r="AU85" s="105"/>
      <c r="AV85" s="105"/>
      <c r="AW85" s="105"/>
      <c r="AX85" s="105"/>
      <c r="AY85" s="105"/>
      <c r="AZ85" s="20"/>
    </row>
    <row r="86" spans="1:52" s="3" customFormat="1" ht="12.75" x14ac:dyDescent="0.2">
      <c r="A86" s="3" t="s">
        <v>62</v>
      </c>
      <c r="B86" s="73" t="s">
        <v>537</v>
      </c>
      <c r="C86" s="2" t="s">
        <v>62</v>
      </c>
      <c r="D86" s="20"/>
      <c r="E86" s="2">
        <v>18</v>
      </c>
      <c r="F86" s="2">
        <v>27</v>
      </c>
      <c r="G86" s="2">
        <v>16</v>
      </c>
      <c r="H86" s="2">
        <v>20</v>
      </c>
      <c r="I86" s="2">
        <v>20</v>
      </c>
      <c r="J86" s="2">
        <v>15</v>
      </c>
      <c r="K86" s="2">
        <v>24</v>
      </c>
      <c r="L86" s="2">
        <v>22</v>
      </c>
      <c r="M86" s="2">
        <v>22</v>
      </c>
      <c r="N86" s="2">
        <v>20</v>
      </c>
      <c r="O86" s="2">
        <v>15</v>
      </c>
      <c r="P86" s="2">
        <v>14</v>
      </c>
      <c r="Q86" s="2">
        <v>11</v>
      </c>
      <c r="R86" s="2">
        <v>15</v>
      </c>
      <c r="S86" s="2">
        <v>7</v>
      </c>
      <c r="T86" s="3">
        <v>15</v>
      </c>
      <c r="U86" s="3">
        <v>14</v>
      </c>
      <c r="V86" s="3">
        <v>13</v>
      </c>
      <c r="W86" s="3">
        <v>11</v>
      </c>
      <c r="X86" s="105">
        <v>7</v>
      </c>
      <c r="Y86" s="105">
        <v>11</v>
      </c>
      <c r="Z86" s="105">
        <v>11</v>
      </c>
      <c r="AA86" s="105">
        <v>12</v>
      </c>
      <c r="AB86" s="105">
        <v>10</v>
      </c>
      <c r="AC86" s="105">
        <v>12</v>
      </c>
      <c r="AD86" s="105">
        <v>15</v>
      </c>
      <c r="AE86" s="105">
        <v>13</v>
      </c>
      <c r="AF86" s="105">
        <v>17</v>
      </c>
      <c r="AG86" s="105">
        <v>18</v>
      </c>
      <c r="AH86" s="105">
        <v>17</v>
      </c>
      <c r="AI86" s="105">
        <v>11</v>
      </c>
      <c r="AJ86" s="105">
        <v>15</v>
      </c>
      <c r="AK86" s="105">
        <v>15</v>
      </c>
      <c r="AL86" s="105">
        <v>20</v>
      </c>
      <c r="AM86" s="105">
        <v>30</v>
      </c>
      <c r="AN86" s="105">
        <v>26</v>
      </c>
      <c r="AO86" s="105">
        <v>27</v>
      </c>
      <c r="AP86" s="105">
        <v>27</v>
      </c>
      <c r="AQ86" s="105">
        <v>23</v>
      </c>
      <c r="AR86" s="105">
        <v>30</v>
      </c>
      <c r="AS86" s="105">
        <v>21</v>
      </c>
      <c r="AT86" s="105">
        <v>16</v>
      </c>
      <c r="AU86" s="105">
        <f>SUM(AU87:AU90)</f>
        <v>12</v>
      </c>
      <c r="AV86" s="105">
        <f>SUM(AV87:AV90)</f>
        <v>14</v>
      </c>
      <c r="AW86" s="105">
        <f>SUM(AW87:AW90)</f>
        <v>15</v>
      </c>
      <c r="AX86" s="105">
        <f>SUM(AX87:AX90)</f>
        <v>12</v>
      </c>
      <c r="AY86" s="105">
        <f>SUM(AY87:AY90)</f>
        <v>24</v>
      </c>
      <c r="AZ86" s="20"/>
    </row>
    <row r="87" spans="1:52" s="3" customFormat="1" ht="12.75" x14ac:dyDescent="0.2">
      <c r="B87" s="73"/>
      <c r="C87" s="32"/>
      <c r="D87" s="33" t="s">
        <v>308</v>
      </c>
      <c r="E87" s="35"/>
      <c r="F87" s="35"/>
      <c r="G87" s="35"/>
      <c r="H87" s="35"/>
      <c r="I87" s="34"/>
      <c r="J87" s="34"/>
      <c r="K87" s="34"/>
      <c r="L87" s="34"/>
      <c r="M87" s="34"/>
      <c r="N87" s="34"/>
      <c r="O87" s="34"/>
      <c r="P87" s="34"/>
      <c r="Q87" s="34"/>
      <c r="R87" s="34"/>
      <c r="S87" s="34"/>
      <c r="T87" s="35"/>
      <c r="U87" s="35"/>
      <c r="V87" s="35"/>
      <c r="W87" s="35"/>
      <c r="X87" s="106"/>
      <c r="Y87" s="106"/>
      <c r="Z87" s="106"/>
      <c r="AA87" s="106"/>
      <c r="AB87" s="106">
        <v>9</v>
      </c>
      <c r="AC87" s="106">
        <v>10</v>
      </c>
      <c r="AD87" s="106">
        <v>15</v>
      </c>
      <c r="AE87" s="106" t="s">
        <v>54</v>
      </c>
      <c r="AF87" s="106" t="s">
        <v>54</v>
      </c>
      <c r="AG87" s="106" t="s">
        <v>54</v>
      </c>
      <c r="AH87" s="106" t="s">
        <v>54</v>
      </c>
      <c r="AI87" s="106" t="s">
        <v>54</v>
      </c>
      <c r="AJ87" s="106" t="s">
        <v>54</v>
      </c>
      <c r="AK87" s="106" t="s">
        <v>54</v>
      </c>
      <c r="AL87" s="106" t="s">
        <v>54</v>
      </c>
      <c r="AM87" s="107"/>
      <c r="AN87" s="107"/>
      <c r="AO87" s="107"/>
      <c r="AP87" s="107">
        <v>22</v>
      </c>
      <c r="AQ87" s="107">
        <v>11</v>
      </c>
      <c r="AR87" s="107">
        <v>18</v>
      </c>
      <c r="AS87" s="107">
        <v>14</v>
      </c>
      <c r="AT87" s="107">
        <v>6</v>
      </c>
      <c r="AU87" s="107">
        <v>7</v>
      </c>
      <c r="AV87" s="107">
        <v>9</v>
      </c>
      <c r="AW87" s="107">
        <v>12</v>
      </c>
      <c r="AX87" s="107">
        <f>1+9</f>
        <v>10</v>
      </c>
      <c r="AY87" s="107">
        <v>22</v>
      </c>
      <c r="AZ87" s="20"/>
    </row>
    <row r="88" spans="1:52" s="3" customFormat="1" ht="12.75" x14ac:dyDescent="0.2">
      <c r="B88" s="73"/>
      <c r="C88" s="32"/>
      <c r="D88" s="33" t="s">
        <v>312</v>
      </c>
      <c r="E88" s="35"/>
      <c r="F88" s="35"/>
      <c r="G88" s="35"/>
      <c r="H88" s="35"/>
      <c r="I88" s="34"/>
      <c r="J88" s="34"/>
      <c r="K88" s="34"/>
      <c r="L88" s="34"/>
      <c r="M88" s="34"/>
      <c r="N88" s="34"/>
      <c r="O88" s="34"/>
      <c r="P88" s="34"/>
      <c r="Q88" s="34"/>
      <c r="R88" s="34"/>
      <c r="S88" s="34"/>
      <c r="T88" s="35"/>
      <c r="U88" s="35"/>
      <c r="V88" s="35"/>
      <c r="W88" s="35"/>
      <c r="X88" s="106"/>
      <c r="Y88" s="106"/>
      <c r="Z88" s="106"/>
      <c r="AA88" s="106"/>
      <c r="AB88" s="106"/>
      <c r="AC88" s="106"/>
      <c r="AD88" s="106"/>
      <c r="AE88" s="106"/>
      <c r="AF88" s="106"/>
      <c r="AG88" s="106"/>
      <c r="AH88" s="106"/>
      <c r="AI88" s="106"/>
      <c r="AJ88" s="106"/>
      <c r="AK88" s="106"/>
      <c r="AL88" s="106"/>
      <c r="AM88" s="107"/>
      <c r="AN88" s="107"/>
      <c r="AO88" s="107"/>
      <c r="AP88" s="107">
        <v>2</v>
      </c>
      <c r="AQ88" s="107">
        <v>5</v>
      </c>
      <c r="AR88" s="107">
        <v>5</v>
      </c>
      <c r="AS88" s="107">
        <v>6</v>
      </c>
      <c r="AT88" s="107">
        <v>5</v>
      </c>
      <c r="AU88" s="107">
        <v>4</v>
      </c>
      <c r="AV88" s="107">
        <v>3</v>
      </c>
      <c r="AW88" s="107">
        <v>1</v>
      </c>
      <c r="AX88" s="107"/>
      <c r="AY88" s="107">
        <v>1</v>
      </c>
      <c r="AZ88" s="20"/>
    </row>
    <row r="89" spans="1:52" s="3" customFormat="1" ht="12.75" x14ac:dyDescent="0.2">
      <c r="B89" s="73"/>
      <c r="C89" s="32"/>
      <c r="D89" s="33" t="s">
        <v>313</v>
      </c>
      <c r="E89" s="35"/>
      <c r="F89" s="35"/>
      <c r="G89" s="35"/>
      <c r="H89" s="35"/>
      <c r="I89" s="34"/>
      <c r="J89" s="34"/>
      <c r="K89" s="34"/>
      <c r="L89" s="34"/>
      <c r="M89" s="34"/>
      <c r="N89" s="34"/>
      <c r="O89" s="34"/>
      <c r="P89" s="34"/>
      <c r="Q89" s="34"/>
      <c r="R89" s="34"/>
      <c r="S89" s="34"/>
      <c r="T89" s="35"/>
      <c r="U89" s="35"/>
      <c r="V89" s="35"/>
      <c r="W89" s="35"/>
      <c r="X89" s="106"/>
      <c r="Y89" s="106"/>
      <c r="Z89" s="106"/>
      <c r="AA89" s="106"/>
      <c r="AB89" s="106"/>
      <c r="AC89" s="106"/>
      <c r="AD89" s="106"/>
      <c r="AE89" s="106"/>
      <c r="AF89" s="106"/>
      <c r="AG89" s="106"/>
      <c r="AH89" s="106"/>
      <c r="AI89" s="106"/>
      <c r="AJ89" s="106"/>
      <c r="AK89" s="106"/>
      <c r="AL89" s="106"/>
      <c r="AM89" s="107"/>
      <c r="AN89" s="107"/>
      <c r="AO89" s="107"/>
      <c r="AP89" s="107">
        <v>0</v>
      </c>
      <c r="AQ89" s="107">
        <v>2</v>
      </c>
      <c r="AR89" s="107">
        <v>3</v>
      </c>
      <c r="AS89" s="107">
        <v>1</v>
      </c>
      <c r="AT89" s="107">
        <v>2</v>
      </c>
      <c r="AU89" s="107">
        <v>0</v>
      </c>
      <c r="AV89" s="107">
        <v>0</v>
      </c>
      <c r="AW89" s="107">
        <v>0</v>
      </c>
      <c r="AX89" s="107"/>
      <c r="AY89" s="107"/>
      <c r="AZ89" s="20"/>
    </row>
    <row r="90" spans="1:52" s="3" customFormat="1" ht="12.75" x14ac:dyDescent="0.2">
      <c r="B90" s="73"/>
      <c r="C90" s="32"/>
      <c r="D90" s="33" t="s">
        <v>314</v>
      </c>
      <c r="E90" s="35"/>
      <c r="F90" s="35"/>
      <c r="G90" s="35"/>
      <c r="H90" s="35"/>
      <c r="I90" s="34"/>
      <c r="J90" s="34"/>
      <c r="K90" s="34"/>
      <c r="L90" s="34"/>
      <c r="M90" s="34"/>
      <c r="N90" s="34"/>
      <c r="O90" s="34"/>
      <c r="P90" s="34"/>
      <c r="Q90" s="34"/>
      <c r="R90" s="34"/>
      <c r="S90" s="34"/>
      <c r="T90" s="35"/>
      <c r="U90" s="35"/>
      <c r="V90" s="35"/>
      <c r="W90" s="35"/>
      <c r="X90" s="106"/>
      <c r="Y90" s="106"/>
      <c r="Z90" s="106"/>
      <c r="AA90" s="106"/>
      <c r="AB90" s="106"/>
      <c r="AC90" s="106"/>
      <c r="AD90" s="106"/>
      <c r="AE90" s="106"/>
      <c r="AF90" s="106"/>
      <c r="AG90" s="106"/>
      <c r="AH90" s="106"/>
      <c r="AI90" s="106"/>
      <c r="AJ90" s="106"/>
      <c r="AK90" s="106"/>
      <c r="AL90" s="106"/>
      <c r="AM90" s="107"/>
      <c r="AN90" s="107"/>
      <c r="AO90" s="107"/>
      <c r="AP90" s="107">
        <v>3</v>
      </c>
      <c r="AQ90" s="107">
        <v>5</v>
      </c>
      <c r="AR90" s="107">
        <v>4</v>
      </c>
      <c r="AS90" s="107">
        <v>0</v>
      </c>
      <c r="AT90" s="107">
        <v>3</v>
      </c>
      <c r="AU90" s="107">
        <v>1</v>
      </c>
      <c r="AV90" s="107">
        <v>2</v>
      </c>
      <c r="AW90" s="107">
        <v>2</v>
      </c>
      <c r="AX90" s="107">
        <v>2</v>
      </c>
      <c r="AY90" s="107">
        <v>1</v>
      </c>
      <c r="AZ90" s="20"/>
    </row>
    <row r="91" spans="1:52" s="3" customFormat="1" ht="12.75" hidden="1" x14ac:dyDescent="0.2">
      <c r="B91" s="73"/>
      <c r="C91" s="26"/>
      <c r="D91" s="27" t="s">
        <v>169</v>
      </c>
      <c r="E91" s="29"/>
      <c r="F91" s="29"/>
      <c r="G91" s="29"/>
      <c r="H91" s="29"/>
      <c r="I91" s="28"/>
      <c r="J91" s="28"/>
      <c r="K91" s="28"/>
      <c r="L91" s="28"/>
      <c r="M91" s="28"/>
      <c r="N91" s="28"/>
      <c r="O91" s="28"/>
      <c r="P91" s="28"/>
      <c r="Q91" s="28"/>
      <c r="R91" s="28"/>
      <c r="S91" s="28"/>
      <c r="T91" s="29"/>
      <c r="U91" s="29"/>
      <c r="V91" s="29"/>
      <c r="W91" s="29"/>
      <c r="X91" s="108"/>
      <c r="Y91" s="108"/>
      <c r="Z91" s="108"/>
      <c r="AA91" s="108"/>
      <c r="AB91" s="108">
        <v>1</v>
      </c>
      <c r="AC91" s="108">
        <v>2</v>
      </c>
      <c r="AD91" s="108">
        <v>0</v>
      </c>
      <c r="AE91" s="109" t="s">
        <v>54</v>
      </c>
      <c r="AF91" s="109" t="s">
        <v>54</v>
      </c>
      <c r="AG91" s="109" t="s">
        <v>54</v>
      </c>
      <c r="AH91" s="109" t="s">
        <v>54</v>
      </c>
      <c r="AI91" s="109" t="s">
        <v>54</v>
      </c>
      <c r="AJ91" s="109" t="s">
        <v>54</v>
      </c>
      <c r="AK91" s="109" t="s">
        <v>54</v>
      </c>
      <c r="AL91" s="109" t="s">
        <v>54</v>
      </c>
      <c r="AM91" s="109"/>
      <c r="AN91" s="109"/>
      <c r="AO91" s="109"/>
      <c r="AP91" s="109"/>
      <c r="AQ91" s="109"/>
      <c r="AR91" s="109"/>
      <c r="AS91" s="109"/>
      <c r="AT91" s="109"/>
      <c r="AU91" s="109"/>
      <c r="AV91" s="109"/>
      <c r="AW91" s="109"/>
      <c r="AX91" s="109"/>
      <c r="AY91" s="109"/>
      <c r="AZ91" s="20"/>
    </row>
    <row r="92" spans="1:52" s="3" customFormat="1" ht="12.75" x14ac:dyDescent="0.2">
      <c r="A92" s="3" t="s">
        <v>216</v>
      </c>
      <c r="B92" s="73" t="s">
        <v>515</v>
      </c>
      <c r="C92" s="2" t="s">
        <v>216</v>
      </c>
      <c r="D92" s="20"/>
      <c r="E92" s="2">
        <v>82</v>
      </c>
      <c r="F92" s="2">
        <v>86</v>
      </c>
      <c r="G92" s="2">
        <v>92</v>
      </c>
      <c r="H92" s="2">
        <v>77</v>
      </c>
      <c r="I92" s="2">
        <v>93</v>
      </c>
      <c r="J92" s="2">
        <v>86</v>
      </c>
      <c r="K92" s="2">
        <v>56</v>
      </c>
      <c r="L92" s="2">
        <v>62</v>
      </c>
      <c r="M92" s="2">
        <v>60</v>
      </c>
      <c r="N92" s="2">
        <v>47</v>
      </c>
      <c r="O92" s="2">
        <v>52</v>
      </c>
      <c r="P92" s="2">
        <v>69</v>
      </c>
      <c r="Q92" s="2">
        <v>76</v>
      </c>
      <c r="R92" s="2">
        <v>70</v>
      </c>
      <c r="S92" s="2">
        <v>73</v>
      </c>
      <c r="T92" s="3">
        <v>64</v>
      </c>
      <c r="U92" s="3">
        <v>52</v>
      </c>
      <c r="V92" s="3">
        <v>73</v>
      </c>
      <c r="W92" s="3">
        <v>73</v>
      </c>
      <c r="X92" s="105">
        <v>70</v>
      </c>
      <c r="Y92" s="105">
        <v>60</v>
      </c>
      <c r="Z92" s="105">
        <v>57</v>
      </c>
      <c r="AA92" s="105">
        <v>50</v>
      </c>
      <c r="AB92" s="105">
        <v>59</v>
      </c>
      <c r="AC92" s="105">
        <v>81</v>
      </c>
      <c r="AD92" s="105">
        <v>75</v>
      </c>
      <c r="AE92" s="105">
        <v>116</v>
      </c>
      <c r="AF92" s="105">
        <v>115</v>
      </c>
      <c r="AG92" s="105">
        <v>129</v>
      </c>
      <c r="AH92" s="105">
        <v>131</v>
      </c>
      <c r="AI92" s="105">
        <v>107</v>
      </c>
      <c r="AJ92" s="105">
        <v>107</v>
      </c>
      <c r="AK92" s="105">
        <v>109</v>
      </c>
      <c r="AL92" s="105">
        <v>120</v>
      </c>
      <c r="AM92" s="105">
        <v>122</v>
      </c>
      <c r="AN92" s="105">
        <v>100</v>
      </c>
      <c r="AO92" s="105">
        <v>88</v>
      </c>
      <c r="AP92" s="105">
        <v>89</v>
      </c>
      <c r="AQ92" s="105">
        <v>79</v>
      </c>
      <c r="AR92" s="105">
        <v>87</v>
      </c>
      <c r="AS92" s="105">
        <v>72</v>
      </c>
      <c r="AT92" s="105">
        <v>66</v>
      </c>
      <c r="AU92" s="105">
        <v>69</v>
      </c>
      <c r="AV92" s="105">
        <v>76</v>
      </c>
      <c r="AW92" s="105">
        <v>51</v>
      </c>
      <c r="AX92" s="105">
        <v>46</v>
      </c>
      <c r="AY92" s="105">
        <v>84</v>
      </c>
      <c r="AZ92" s="20"/>
    </row>
    <row r="93" spans="1:52" s="3" customFormat="1" ht="12.75" hidden="1" x14ac:dyDescent="0.2">
      <c r="A93" s="3" t="s">
        <v>67</v>
      </c>
      <c r="B93" s="73" t="s">
        <v>66</v>
      </c>
      <c r="C93" s="2" t="s">
        <v>67</v>
      </c>
      <c r="D93" s="20"/>
      <c r="E93" s="2">
        <v>0</v>
      </c>
      <c r="F93" s="2">
        <v>3</v>
      </c>
      <c r="G93" s="2">
        <v>3</v>
      </c>
      <c r="H93" s="2">
        <v>2</v>
      </c>
      <c r="I93" s="2">
        <v>0</v>
      </c>
      <c r="J93" s="2">
        <v>0</v>
      </c>
      <c r="K93" s="2">
        <v>0</v>
      </c>
      <c r="L93" s="2">
        <v>0</v>
      </c>
      <c r="M93" s="2">
        <v>0</v>
      </c>
      <c r="N93" s="2">
        <v>0</v>
      </c>
      <c r="O93" s="2">
        <v>0</v>
      </c>
      <c r="P93" s="2">
        <v>0</v>
      </c>
      <c r="Q93" s="2">
        <v>0</v>
      </c>
      <c r="R93" s="2">
        <v>0</v>
      </c>
      <c r="S93" s="2">
        <v>0</v>
      </c>
      <c r="T93" s="3">
        <v>0</v>
      </c>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20"/>
    </row>
    <row r="94" spans="1:52" s="3" customFormat="1" ht="12.75" customHeight="1" x14ac:dyDescent="0.2">
      <c r="A94" s="3" t="s">
        <v>64</v>
      </c>
      <c r="B94" s="73" t="s">
        <v>493</v>
      </c>
      <c r="C94" s="2" t="s">
        <v>64</v>
      </c>
      <c r="D94" s="20"/>
      <c r="E94" s="2">
        <v>86</v>
      </c>
      <c r="F94" s="2">
        <v>88</v>
      </c>
      <c r="G94" s="2">
        <v>71</v>
      </c>
      <c r="H94" s="2">
        <v>75</v>
      </c>
      <c r="I94" s="2">
        <v>57</v>
      </c>
      <c r="J94" s="2">
        <v>64</v>
      </c>
      <c r="K94" s="2">
        <v>61</v>
      </c>
      <c r="L94" s="2">
        <v>73</v>
      </c>
      <c r="M94" s="2">
        <v>72</v>
      </c>
      <c r="N94" s="2">
        <v>79</v>
      </c>
      <c r="O94" s="2">
        <v>74</v>
      </c>
      <c r="P94" s="2">
        <v>72</v>
      </c>
      <c r="Q94" s="2">
        <v>75</v>
      </c>
      <c r="R94" s="2">
        <v>76</v>
      </c>
      <c r="S94" s="2">
        <v>92</v>
      </c>
      <c r="T94" s="3">
        <v>112</v>
      </c>
      <c r="U94" s="3">
        <v>109</v>
      </c>
      <c r="V94" s="3">
        <v>128</v>
      </c>
      <c r="W94" s="3">
        <v>114</v>
      </c>
      <c r="X94" s="105">
        <v>88</v>
      </c>
      <c r="Y94" s="105">
        <v>96</v>
      </c>
      <c r="Z94" s="105">
        <v>106</v>
      </c>
      <c r="AA94" s="105">
        <v>93</v>
      </c>
      <c r="AB94" s="105">
        <v>98</v>
      </c>
      <c r="AC94" s="105">
        <v>92</v>
      </c>
      <c r="AD94" s="105">
        <v>105</v>
      </c>
      <c r="AE94" s="105">
        <v>106</v>
      </c>
      <c r="AF94" s="105">
        <v>122</v>
      </c>
      <c r="AG94" s="105">
        <v>105</v>
      </c>
      <c r="AH94" s="105">
        <v>108</v>
      </c>
      <c r="AI94" s="105">
        <v>98</v>
      </c>
      <c r="AJ94" s="105">
        <v>65</v>
      </c>
      <c r="AK94" s="105">
        <v>69</v>
      </c>
      <c r="AL94" s="105">
        <v>77</v>
      </c>
      <c r="AM94" s="105">
        <v>89</v>
      </c>
      <c r="AN94" s="105">
        <v>96</v>
      </c>
      <c r="AO94" s="105">
        <v>99</v>
      </c>
      <c r="AP94" s="105">
        <v>87</v>
      </c>
      <c r="AQ94" s="105">
        <v>79</v>
      </c>
      <c r="AR94" s="105">
        <v>91</v>
      </c>
      <c r="AS94" s="105">
        <v>84</v>
      </c>
      <c r="AT94" s="105">
        <v>88</v>
      </c>
      <c r="AU94" s="105">
        <v>89</v>
      </c>
      <c r="AV94" s="105">
        <v>77</v>
      </c>
      <c r="AW94" s="105">
        <v>71</v>
      </c>
      <c r="AX94" s="105">
        <v>49</v>
      </c>
      <c r="AY94" s="105">
        <v>102</v>
      </c>
      <c r="AZ94" s="20"/>
    </row>
    <row r="95" spans="1:52" s="3" customFormat="1" ht="15" x14ac:dyDescent="0.2">
      <c r="A95" s="3" t="s">
        <v>561</v>
      </c>
      <c r="B95" s="73" t="s">
        <v>516</v>
      </c>
      <c r="C95" s="2" t="s">
        <v>74</v>
      </c>
      <c r="D95" s="20"/>
      <c r="E95" s="2">
        <v>51</v>
      </c>
      <c r="F95" s="2">
        <v>53</v>
      </c>
      <c r="G95" s="2">
        <v>34</v>
      </c>
      <c r="H95" s="2">
        <v>22</v>
      </c>
      <c r="I95" s="2">
        <v>28</v>
      </c>
      <c r="J95" s="2">
        <v>25</v>
      </c>
      <c r="K95" s="2">
        <v>20</v>
      </c>
      <c r="L95" s="2">
        <v>22</v>
      </c>
      <c r="M95" s="2">
        <v>21</v>
      </c>
      <c r="N95" s="2">
        <v>21</v>
      </c>
      <c r="O95" s="2">
        <v>41</v>
      </c>
      <c r="P95" s="2">
        <v>51</v>
      </c>
      <c r="Q95" s="2">
        <v>56</v>
      </c>
      <c r="R95" s="2">
        <v>58</v>
      </c>
      <c r="S95" s="2">
        <v>69</v>
      </c>
      <c r="T95" s="3">
        <v>63</v>
      </c>
      <c r="U95" s="3">
        <v>60</v>
      </c>
      <c r="V95" s="3">
        <v>100</v>
      </c>
      <c r="W95" s="3">
        <v>112</v>
      </c>
      <c r="X95" s="105">
        <v>122</v>
      </c>
      <c r="Y95" s="105">
        <v>133</v>
      </c>
      <c r="Z95" s="105">
        <v>122</v>
      </c>
      <c r="AA95" s="105">
        <v>136</v>
      </c>
      <c r="AB95" s="105">
        <v>129</v>
      </c>
      <c r="AC95" s="105">
        <v>122</v>
      </c>
      <c r="AD95" s="105">
        <v>82</v>
      </c>
      <c r="AE95" s="105">
        <v>92</v>
      </c>
      <c r="AF95" s="105">
        <v>109</v>
      </c>
      <c r="AG95" s="105">
        <v>160</v>
      </c>
      <c r="AH95" s="105">
        <v>158</v>
      </c>
      <c r="AI95" s="105">
        <v>173</v>
      </c>
      <c r="AJ95" s="105">
        <v>155</v>
      </c>
      <c r="AK95" s="105">
        <v>127</v>
      </c>
      <c r="AL95" s="105">
        <v>120</v>
      </c>
      <c r="AM95" s="105">
        <v>129</v>
      </c>
      <c r="AN95" s="105">
        <v>117</v>
      </c>
      <c r="AO95" s="105">
        <v>123</v>
      </c>
      <c r="AP95" s="105">
        <v>110</v>
      </c>
      <c r="AQ95" s="105">
        <v>105</v>
      </c>
      <c r="AR95" s="105">
        <v>92</v>
      </c>
      <c r="AS95" s="105">
        <v>89</v>
      </c>
      <c r="AT95" s="105">
        <v>57</v>
      </c>
      <c r="AU95" s="105">
        <f>SUM(AU96:AU98)</f>
        <v>63</v>
      </c>
      <c r="AV95" s="105">
        <f>SUM(AV96:AV98)</f>
        <v>54</v>
      </c>
      <c r="AW95" s="105">
        <f>SUM(AW96:AW98)</f>
        <v>44</v>
      </c>
      <c r="AX95" s="105">
        <f>SUM(AX96:AX98)</f>
        <v>40</v>
      </c>
      <c r="AY95" s="105">
        <f>SUM(AY96:AY98)</f>
        <v>47</v>
      </c>
      <c r="AZ95" s="20"/>
    </row>
    <row r="96" spans="1:52" s="3" customFormat="1" ht="12.75" x14ac:dyDescent="0.2">
      <c r="B96" s="73"/>
      <c r="C96" s="47"/>
      <c r="D96" s="36" t="s">
        <v>308</v>
      </c>
      <c r="E96" s="34"/>
      <c r="F96" s="34"/>
      <c r="G96" s="34"/>
      <c r="H96" s="34"/>
      <c r="I96" s="34"/>
      <c r="J96" s="34"/>
      <c r="K96" s="34"/>
      <c r="L96" s="34"/>
      <c r="M96" s="34"/>
      <c r="N96" s="34"/>
      <c r="O96" s="34"/>
      <c r="P96" s="34"/>
      <c r="Q96" s="34"/>
      <c r="R96" s="34"/>
      <c r="S96" s="34"/>
      <c r="T96" s="35"/>
      <c r="U96" s="35"/>
      <c r="V96" s="35"/>
      <c r="W96" s="35"/>
      <c r="X96" s="106"/>
      <c r="Y96" s="106"/>
      <c r="Z96" s="106"/>
      <c r="AA96" s="106"/>
      <c r="AB96" s="106"/>
      <c r="AC96" s="106"/>
      <c r="AD96" s="106"/>
      <c r="AE96" s="106"/>
      <c r="AF96" s="106"/>
      <c r="AG96" s="106"/>
      <c r="AH96" s="106"/>
      <c r="AI96" s="106"/>
      <c r="AJ96" s="106"/>
      <c r="AK96" s="106"/>
      <c r="AL96" s="106">
        <v>106</v>
      </c>
      <c r="AM96" s="107">
        <v>91</v>
      </c>
      <c r="AN96" s="107">
        <v>91</v>
      </c>
      <c r="AO96" s="107">
        <v>102</v>
      </c>
      <c r="AP96" s="107">
        <v>89</v>
      </c>
      <c r="AQ96" s="107">
        <v>72</v>
      </c>
      <c r="AR96" s="107">
        <v>50</v>
      </c>
      <c r="AS96" s="107">
        <v>45</v>
      </c>
      <c r="AT96" s="107">
        <v>27</v>
      </c>
      <c r="AU96" s="107">
        <v>40</v>
      </c>
      <c r="AV96" s="107">
        <v>30</v>
      </c>
      <c r="AW96" s="107">
        <v>28</v>
      </c>
      <c r="AX96" s="107">
        <v>20</v>
      </c>
      <c r="AY96" s="107">
        <v>26</v>
      </c>
      <c r="AZ96" s="20"/>
    </row>
    <row r="97" spans="1:52" s="61" customFormat="1" ht="15" x14ac:dyDescent="0.25">
      <c r="A97" s="3"/>
      <c r="B97" s="73"/>
      <c r="C97" s="47"/>
      <c r="D97" s="36" t="s">
        <v>349</v>
      </c>
      <c r="E97" s="34"/>
      <c r="F97" s="34"/>
      <c r="G97" s="34"/>
      <c r="H97" s="34"/>
      <c r="I97" s="34"/>
      <c r="J97" s="34"/>
      <c r="K97" s="34"/>
      <c r="L97" s="34"/>
      <c r="M97" s="34"/>
      <c r="N97" s="34"/>
      <c r="O97" s="34"/>
      <c r="P97" s="34"/>
      <c r="Q97" s="34"/>
      <c r="R97" s="34"/>
      <c r="S97" s="34"/>
      <c r="T97" s="35"/>
      <c r="U97" s="35"/>
      <c r="V97" s="35"/>
      <c r="W97" s="35"/>
      <c r="X97" s="106"/>
      <c r="Y97" s="106"/>
      <c r="Z97" s="106"/>
      <c r="AA97" s="106"/>
      <c r="AB97" s="106"/>
      <c r="AC97" s="106"/>
      <c r="AD97" s="106"/>
      <c r="AE97" s="106"/>
      <c r="AF97" s="106"/>
      <c r="AG97" s="106"/>
      <c r="AH97" s="106"/>
      <c r="AI97" s="106"/>
      <c r="AJ97" s="106"/>
      <c r="AK97" s="106"/>
      <c r="AL97" s="106"/>
      <c r="AM97" s="107"/>
      <c r="AN97" s="107"/>
      <c r="AO97" s="107"/>
      <c r="AP97" s="107"/>
      <c r="AQ97" s="107">
        <v>7</v>
      </c>
      <c r="AR97" s="107">
        <v>18</v>
      </c>
      <c r="AS97" s="107">
        <v>18</v>
      </c>
      <c r="AT97" s="107">
        <v>12</v>
      </c>
      <c r="AU97" s="107">
        <v>13</v>
      </c>
      <c r="AV97" s="107">
        <v>14</v>
      </c>
      <c r="AW97" s="107">
        <v>9</v>
      </c>
      <c r="AX97" s="107">
        <v>10</v>
      </c>
      <c r="AY97" s="107">
        <v>11</v>
      </c>
      <c r="AZ97" s="211"/>
    </row>
    <row r="98" spans="1:52" s="3" customFormat="1" ht="12.75" x14ac:dyDescent="0.2">
      <c r="B98" s="73"/>
      <c r="C98" s="47"/>
      <c r="D98" s="36" t="s">
        <v>200</v>
      </c>
      <c r="E98" s="34"/>
      <c r="F98" s="34"/>
      <c r="G98" s="34"/>
      <c r="H98" s="34"/>
      <c r="I98" s="34"/>
      <c r="J98" s="34"/>
      <c r="K98" s="34"/>
      <c r="L98" s="34"/>
      <c r="M98" s="34"/>
      <c r="N98" s="34"/>
      <c r="O98" s="34"/>
      <c r="P98" s="34"/>
      <c r="Q98" s="34"/>
      <c r="R98" s="34"/>
      <c r="S98" s="34"/>
      <c r="T98" s="35"/>
      <c r="U98" s="35"/>
      <c r="V98" s="35"/>
      <c r="W98" s="35"/>
      <c r="X98" s="106"/>
      <c r="Y98" s="106"/>
      <c r="Z98" s="106"/>
      <c r="AA98" s="106"/>
      <c r="AB98" s="106"/>
      <c r="AC98" s="106"/>
      <c r="AD98" s="106"/>
      <c r="AE98" s="106"/>
      <c r="AF98" s="106"/>
      <c r="AG98" s="106"/>
      <c r="AH98" s="106"/>
      <c r="AI98" s="106"/>
      <c r="AJ98" s="106"/>
      <c r="AK98" s="106"/>
      <c r="AL98" s="106">
        <v>14</v>
      </c>
      <c r="AM98" s="107">
        <v>38</v>
      </c>
      <c r="AN98" s="107">
        <v>26</v>
      </c>
      <c r="AO98" s="107">
        <v>21</v>
      </c>
      <c r="AP98" s="107">
        <v>21</v>
      </c>
      <c r="AQ98" s="107">
        <v>26</v>
      </c>
      <c r="AR98" s="107">
        <v>24</v>
      </c>
      <c r="AS98" s="107">
        <v>26</v>
      </c>
      <c r="AT98" s="107">
        <v>18</v>
      </c>
      <c r="AU98" s="107">
        <v>10</v>
      </c>
      <c r="AV98" s="107">
        <v>10</v>
      </c>
      <c r="AW98" s="107">
        <v>7</v>
      </c>
      <c r="AX98" s="107">
        <v>10</v>
      </c>
      <c r="AY98" s="107">
        <v>10</v>
      </c>
      <c r="AZ98" s="20"/>
    </row>
    <row r="99" spans="1:52" s="3" customFormat="1" ht="15" x14ac:dyDescent="0.2">
      <c r="A99" s="3" t="s">
        <v>250</v>
      </c>
      <c r="B99" s="73" t="s">
        <v>567</v>
      </c>
      <c r="C99" s="2" t="s">
        <v>250</v>
      </c>
      <c r="D99" s="20"/>
      <c r="E99" s="2"/>
      <c r="F99" s="2"/>
      <c r="G99" s="2"/>
      <c r="H99" s="2"/>
      <c r="I99" s="2"/>
      <c r="J99" s="2"/>
      <c r="K99" s="2"/>
      <c r="L99" s="2"/>
      <c r="M99" s="2"/>
      <c r="N99" s="2"/>
      <c r="O99" s="2"/>
      <c r="P99" s="2"/>
      <c r="Q99" s="2"/>
      <c r="R99" s="2"/>
      <c r="S99" s="2"/>
      <c r="X99" s="105"/>
      <c r="Y99" s="105"/>
      <c r="Z99" s="105"/>
      <c r="AA99" s="105"/>
      <c r="AB99" s="105"/>
      <c r="AC99" s="105"/>
      <c r="AD99" s="105"/>
      <c r="AE99" s="105">
        <v>58</v>
      </c>
      <c r="AF99" s="105">
        <v>63</v>
      </c>
      <c r="AG99" s="105">
        <v>64</v>
      </c>
      <c r="AH99" s="105">
        <v>63</v>
      </c>
      <c r="AI99" s="105">
        <v>55</v>
      </c>
      <c r="AJ99" s="105">
        <v>62</v>
      </c>
      <c r="AK99" s="105">
        <v>54</v>
      </c>
      <c r="AL99" s="105">
        <v>76</v>
      </c>
      <c r="AM99" s="105">
        <v>80</v>
      </c>
      <c r="AN99" s="105">
        <v>54</v>
      </c>
      <c r="AO99" s="105">
        <v>51</v>
      </c>
      <c r="AP99" s="105">
        <v>67</v>
      </c>
      <c r="AQ99" s="105">
        <v>70</v>
      </c>
      <c r="AR99" s="105">
        <v>66</v>
      </c>
      <c r="AS99" s="105">
        <v>65</v>
      </c>
      <c r="AT99" s="105">
        <v>67</v>
      </c>
      <c r="AU99" s="105">
        <f>SUM(AU100:AU105)</f>
        <v>75</v>
      </c>
      <c r="AV99" s="105">
        <f>SUM(AV100:AV105)</f>
        <v>69</v>
      </c>
      <c r="AW99" s="105">
        <f>SUM(AW100:AW105)</f>
        <v>64</v>
      </c>
      <c r="AX99" s="105">
        <f>SUM(AX100:AX105)</f>
        <v>67</v>
      </c>
      <c r="AY99" s="105">
        <f>SUM(AY100:AY105)</f>
        <v>61</v>
      </c>
      <c r="AZ99" s="20"/>
    </row>
    <row r="100" spans="1:52" s="3" customFormat="1" ht="12.75" x14ac:dyDescent="0.2">
      <c r="B100" s="73"/>
      <c r="C100" s="47"/>
      <c r="D100" s="37" t="s">
        <v>308</v>
      </c>
      <c r="E100" s="54"/>
      <c r="F100" s="54"/>
      <c r="G100" s="54"/>
      <c r="H100" s="54"/>
      <c r="I100" s="54"/>
      <c r="J100" s="54"/>
      <c r="K100" s="54"/>
      <c r="L100" s="54"/>
      <c r="M100" s="54"/>
      <c r="N100" s="54"/>
      <c r="O100" s="54"/>
      <c r="P100" s="54"/>
      <c r="Q100" s="54"/>
      <c r="R100" s="54"/>
      <c r="S100" s="54"/>
      <c r="T100" s="55"/>
      <c r="U100" s="55"/>
      <c r="V100" s="55"/>
      <c r="W100" s="55"/>
      <c r="X100" s="107"/>
      <c r="Y100" s="107"/>
      <c r="Z100" s="107"/>
      <c r="AA100" s="107"/>
      <c r="AB100" s="107"/>
      <c r="AC100" s="107"/>
      <c r="AD100" s="107"/>
      <c r="AE100" s="107"/>
      <c r="AF100" s="107"/>
      <c r="AG100" s="107">
        <v>4</v>
      </c>
      <c r="AH100" s="107">
        <v>10</v>
      </c>
      <c r="AI100" s="107">
        <v>14</v>
      </c>
      <c r="AJ100" s="107">
        <v>16</v>
      </c>
      <c r="AK100" s="107">
        <v>17</v>
      </c>
      <c r="AL100" s="107">
        <v>28</v>
      </c>
      <c r="AM100" s="107">
        <v>17</v>
      </c>
      <c r="AN100" s="107">
        <v>11</v>
      </c>
      <c r="AO100" s="107">
        <v>5</v>
      </c>
      <c r="AP100" s="107">
        <v>5</v>
      </c>
      <c r="AQ100" s="107">
        <v>5</v>
      </c>
      <c r="AR100" s="107">
        <v>3</v>
      </c>
      <c r="AS100" s="107">
        <v>4</v>
      </c>
      <c r="AT100" s="107">
        <v>6</v>
      </c>
      <c r="AU100" s="107">
        <v>11</v>
      </c>
      <c r="AV100" s="107">
        <v>10</v>
      </c>
      <c r="AW100" s="107">
        <v>13</v>
      </c>
      <c r="AX100" s="107">
        <v>17</v>
      </c>
      <c r="AY100" s="107">
        <v>14</v>
      </c>
      <c r="AZ100" s="20"/>
    </row>
    <row r="101" spans="1:52" s="3" customFormat="1" ht="12.75" x14ac:dyDescent="0.2">
      <c r="B101" s="73"/>
      <c r="C101" s="47"/>
      <c r="D101" s="69" t="s">
        <v>76</v>
      </c>
      <c r="E101" s="54"/>
      <c r="F101" s="54"/>
      <c r="G101" s="54"/>
      <c r="H101" s="54"/>
      <c r="I101" s="54"/>
      <c r="J101" s="54"/>
      <c r="K101" s="54"/>
      <c r="L101" s="54"/>
      <c r="M101" s="54"/>
      <c r="N101" s="54"/>
      <c r="O101" s="54"/>
      <c r="P101" s="54"/>
      <c r="Q101" s="54"/>
      <c r="R101" s="54"/>
      <c r="S101" s="54"/>
      <c r="T101" s="55"/>
      <c r="U101" s="55"/>
      <c r="V101" s="55"/>
      <c r="W101" s="55"/>
      <c r="X101" s="107"/>
      <c r="Y101" s="107"/>
      <c r="Z101" s="107"/>
      <c r="AA101" s="107"/>
      <c r="AB101" s="107"/>
      <c r="AC101" s="107"/>
      <c r="AD101" s="107"/>
      <c r="AE101" s="107">
        <v>6</v>
      </c>
      <c r="AF101" s="107">
        <v>12</v>
      </c>
      <c r="AG101" s="107">
        <v>19</v>
      </c>
      <c r="AH101" s="107">
        <v>15</v>
      </c>
      <c r="AI101" s="107">
        <v>0</v>
      </c>
      <c r="AJ101" s="107">
        <v>5</v>
      </c>
      <c r="AK101" s="107">
        <v>0</v>
      </c>
      <c r="AL101" s="107">
        <v>0</v>
      </c>
      <c r="AM101" s="107">
        <v>18</v>
      </c>
      <c r="AN101" s="107">
        <v>14</v>
      </c>
      <c r="AO101" s="107">
        <v>12</v>
      </c>
      <c r="AP101" s="107">
        <v>19</v>
      </c>
      <c r="AQ101" s="107">
        <v>20</v>
      </c>
      <c r="AR101" s="107">
        <v>14</v>
      </c>
      <c r="AS101" s="107">
        <v>9</v>
      </c>
      <c r="AT101" s="107">
        <v>17</v>
      </c>
      <c r="AU101" s="107">
        <v>15</v>
      </c>
      <c r="AV101" s="107">
        <v>15</v>
      </c>
      <c r="AW101" s="107">
        <v>11</v>
      </c>
      <c r="AX101" s="107">
        <v>8</v>
      </c>
      <c r="AY101" s="107">
        <v>10</v>
      </c>
      <c r="AZ101" s="20"/>
    </row>
    <row r="102" spans="1:52" s="3" customFormat="1" ht="12.75" x14ac:dyDescent="0.2">
      <c r="B102" s="73"/>
      <c r="C102" s="47"/>
      <c r="D102" s="69" t="s">
        <v>77</v>
      </c>
      <c r="E102" s="54"/>
      <c r="F102" s="54"/>
      <c r="G102" s="54"/>
      <c r="H102" s="54"/>
      <c r="I102" s="54"/>
      <c r="J102" s="54"/>
      <c r="K102" s="54"/>
      <c r="L102" s="54"/>
      <c r="M102" s="54"/>
      <c r="N102" s="54"/>
      <c r="O102" s="54"/>
      <c r="P102" s="54"/>
      <c r="Q102" s="54"/>
      <c r="R102" s="54"/>
      <c r="S102" s="54"/>
      <c r="T102" s="55"/>
      <c r="U102" s="55"/>
      <c r="V102" s="55"/>
      <c r="W102" s="55"/>
      <c r="X102" s="107"/>
      <c r="Y102" s="107"/>
      <c r="Z102" s="107"/>
      <c r="AA102" s="107"/>
      <c r="AB102" s="107"/>
      <c r="AC102" s="107"/>
      <c r="AD102" s="107"/>
      <c r="AE102" s="107">
        <v>10</v>
      </c>
      <c r="AF102" s="107">
        <v>17</v>
      </c>
      <c r="AG102" s="107">
        <v>13</v>
      </c>
      <c r="AH102" s="107">
        <v>14</v>
      </c>
      <c r="AI102" s="107">
        <v>9</v>
      </c>
      <c r="AJ102" s="107">
        <v>11</v>
      </c>
      <c r="AK102" s="107">
        <v>10</v>
      </c>
      <c r="AL102" s="107">
        <v>15</v>
      </c>
      <c r="AM102" s="107">
        <v>16</v>
      </c>
      <c r="AN102" s="107">
        <v>12</v>
      </c>
      <c r="AO102" s="107">
        <v>16</v>
      </c>
      <c r="AP102" s="107">
        <v>18</v>
      </c>
      <c r="AQ102" s="107">
        <v>15</v>
      </c>
      <c r="AR102" s="107">
        <v>12</v>
      </c>
      <c r="AS102" s="107">
        <v>9</v>
      </c>
      <c r="AT102" s="107">
        <v>9</v>
      </c>
      <c r="AU102" s="107">
        <v>13</v>
      </c>
      <c r="AV102" s="107">
        <v>7</v>
      </c>
      <c r="AW102" s="107">
        <v>9</v>
      </c>
      <c r="AX102" s="107">
        <v>9</v>
      </c>
      <c r="AY102" s="107">
        <v>12</v>
      </c>
      <c r="AZ102" s="20"/>
    </row>
    <row r="103" spans="1:52" s="3" customFormat="1" ht="12.75" x14ac:dyDescent="0.2">
      <c r="B103" s="73"/>
      <c r="C103" s="47"/>
      <c r="D103" s="37" t="s">
        <v>231</v>
      </c>
      <c r="E103" s="54"/>
      <c r="F103" s="54"/>
      <c r="G103" s="54"/>
      <c r="H103" s="54"/>
      <c r="I103" s="54"/>
      <c r="J103" s="54"/>
      <c r="K103" s="54"/>
      <c r="L103" s="54"/>
      <c r="M103" s="54"/>
      <c r="N103" s="54"/>
      <c r="O103" s="54"/>
      <c r="P103" s="54"/>
      <c r="Q103" s="54"/>
      <c r="R103" s="54"/>
      <c r="S103" s="54"/>
      <c r="T103" s="55"/>
      <c r="U103" s="55"/>
      <c r="V103" s="55"/>
      <c r="W103" s="55"/>
      <c r="X103" s="107"/>
      <c r="Y103" s="107"/>
      <c r="Z103" s="107"/>
      <c r="AA103" s="107"/>
      <c r="AB103" s="107"/>
      <c r="AC103" s="107"/>
      <c r="AD103" s="107"/>
      <c r="AE103" s="107" t="s">
        <v>54</v>
      </c>
      <c r="AF103" s="107" t="s">
        <v>54</v>
      </c>
      <c r="AG103" s="107" t="s">
        <v>54</v>
      </c>
      <c r="AH103" s="107">
        <v>1</v>
      </c>
      <c r="AI103" s="107">
        <v>3</v>
      </c>
      <c r="AJ103" s="107">
        <v>1</v>
      </c>
      <c r="AK103" s="107">
        <v>4</v>
      </c>
      <c r="AL103" s="107">
        <v>6</v>
      </c>
      <c r="AM103" s="107">
        <v>2</v>
      </c>
      <c r="AN103" s="107">
        <v>3</v>
      </c>
      <c r="AO103" s="107">
        <v>5</v>
      </c>
      <c r="AP103" s="107">
        <v>2</v>
      </c>
      <c r="AQ103" s="107">
        <v>1</v>
      </c>
      <c r="AR103" s="107">
        <v>2</v>
      </c>
      <c r="AS103" s="107">
        <v>0</v>
      </c>
      <c r="AT103" s="107">
        <v>0</v>
      </c>
      <c r="AU103" s="107">
        <v>0</v>
      </c>
      <c r="AV103" s="109"/>
      <c r="AW103" s="109"/>
      <c r="AX103" s="109"/>
      <c r="AY103" s="109"/>
      <c r="AZ103" s="20"/>
    </row>
    <row r="104" spans="1:52" s="3" customFormat="1" ht="12.75" x14ac:dyDescent="0.2">
      <c r="B104" s="73"/>
      <c r="C104" s="47"/>
      <c r="D104" s="69" t="s">
        <v>215</v>
      </c>
      <c r="E104" s="54"/>
      <c r="F104" s="54"/>
      <c r="G104" s="54"/>
      <c r="H104" s="54"/>
      <c r="I104" s="54"/>
      <c r="J104" s="54"/>
      <c r="K104" s="54"/>
      <c r="L104" s="54"/>
      <c r="M104" s="54"/>
      <c r="N104" s="54"/>
      <c r="O104" s="54"/>
      <c r="P104" s="54"/>
      <c r="Q104" s="54"/>
      <c r="R104" s="54"/>
      <c r="S104" s="54"/>
      <c r="T104" s="55"/>
      <c r="U104" s="55"/>
      <c r="V104" s="55"/>
      <c r="W104" s="55"/>
      <c r="X104" s="107"/>
      <c r="Y104" s="107"/>
      <c r="Z104" s="107"/>
      <c r="AA104" s="107"/>
      <c r="AB104" s="107"/>
      <c r="AC104" s="107"/>
      <c r="AD104" s="107"/>
      <c r="AE104" s="107">
        <v>0</v>
      </c>
      <c r="AF104" s="107">
        <v>4</v>
      </c>
      <c r="AG104" s="107">
        <v>5</v>
      </c>
      <c r="AH104" s="107">
        <v>4</v>
      </c>
      <c r="AI104" s="107">
        <v>1</v>
      </c>
      <c r="AJ104" s="107">
        <v>0</v>
      </c>
      <c r="AK104" s="107">
        <v>0</v>
      </c>
      <c r="AL104" s="107">
        <v>0</v>
      </c>
      <c r="AM104" s="109"/>
      <c r="AN104" s="109"/>
      <c r="AO104" s="109"/>
      <c r="AP104" s="109"/>
      <c r="AQ104" s="109"/>
      <c r="AR104" s="109"/>
      <c r="AS104" s="109"/>
      <c r="AT104" s="109"/>
      <c r="AU104" s="109"/>
      <c r="AV104" s="109"/>
      <c r="AW104" s="109"/>
      <c r="AX104" s="109"/>
      <c r="AY104" s="109"/>
      <c r="AZ104" s="20"/>
    </row>
    <row r="105" spans="1:52" s="3" customFormat="1" ht="12.75" x14ac:dyDescent="0.2">
      <c r="B105" s="73"/>
      <c r="C105" s="47"/>
      <c r="D105" s="69" t="s">
        <v>79</v>
      </c>
      <c r="E105" s="54"/>
      <c r="F105" s="54"/>
      <c r="G105" s="54"/>
      <c r="H105" s="54"/>
      <c r="I105" s="54"/>
      <c r="J105" s="54"/>
      <c r="K105" s="54"/>
      <c r="L105" s="54"/>
      <c r="M105" s="54"/>
      <c r="N105" s="54"/>
      <c r="O105" s="54"/>
      <c r="P105" s="54"/>
      <c r="Q105" s="54"/>
      <c r="R105" s="54"/>
      <c r="S105" s="54"/>
      <c r="T105" s="55"/>
      <c r="U105" s="55"/>
      <c r="V105" s="55"/>
      <c r="W105" s="55"/>
      <c r="X105" s="107"/>
      <c r="Y105" s="107"/>
      <c r="Z105" s="107"/>
      <c r="AA105" s="107"/>
      <c r="AB105" s="107"/>
      <c r="AC105" s="107"/>
      <c r="AD105" s="107"/>
      <c r="AE105" s="107">
        <v>8</v>
      </c>
      <c r="AF105" s="107">
        <v>21</v>
      </c>
      <c r="AG105" s="107">
        <v>16</v>
      </c>
      <c r="AH105" s="107">
        <v>19</v>
      </c>
      <c r="AI105" s="107">
        <v>28</v>
      </c>
      <c r="AJ105" s="107">
        <v>29</v>
      </c>
      <c r="AK105" s="107">
        <v>23</v>
      </c>
      <c r="AL105" s="107">
        <v>27</v>
      </c>
      <c r="AM105" s="107">
        <v>27</v>
      </c>
      <c r="AN105" s="107">
        <v>14</v>
      </c>
      <c r="AO105" s="107">
        <v>13</v>
      </c>
      <c r="AP105" s="107">
        <v>23</v>
      </c>
      <c r="AQ105" s="107">
        <v>29</v>
      </c>
      <c r="AR105" s="107">
        <v>35</v>
      </c>
      <c r="AS105" s="107">
        <v>43</v>
      </c>
      <c r="AT105" s="107">
        <v>35</v>
      </c>
      <c r="AU105" s="107">
        <v>36</v>
      </c>
      <c r="AV105" s="107">
        <v>37</v>
      </c>
      <c r="AW105" s="107">
        <v>31</v>
      </c>
      <c r="AX105" s="107">
        <v>33</v>
      </c>
      <c r="AY105" s="107">
        <v>25</v>
      </c>
      <c r="AZ105" s="20"/>
    </row>
    <row r="106" spans="1:52" s="3" customFormat="1" ht="12.75" x14ac:dyDescent="0.2">
      <c r="A106" s="3" t="s">
        <v>250</v>
      </c>
      <c r="B106" s="73">
        <v>50.0501</v>
      </c>
      <c r="C106" s="2" t="s">
        <v>75</v>
      </c>
      <c r="D106" s="20"/>
      <c r="E106" s="2">
        <v>62</v>
      </c>
      <c r="F106" s="2">
        <v>55</v>
      </c>
      <c r="G106" s="2">
        <v>51</v>
      </c>
      <c r="H106" s="2">
        <v>54</v>
      </c>
      <c r="I106" s="2">
        <v>50</v>
      </c>
      <c r="J106" s="2">
        <v>39</v>
      </c>
      <c r="K106" s="2">
        <v>35</v>
      </c>
      <c r="L106" s="2">
        <v>32</v>
      </c>
      <c r="M106" s="2">
        <v>44</v>
      </c>
      <c r="N106" s="2">
        <v>46</v>
      </c>
      <c r="O106" s="2">
        <v>43</v>
      </c>
      <c r="P106" s="2">
        <v>38</v>
      </c>
      <c r="Q106" s="2">
        <v>31</v>
      </c>
      <c r="R106" s="2">
        <v>23</v>
      </c>
      <c r="S106" s="2">
        <v>32</v>
      </c>
      <c r="T106" s="3">
        <v>30</v>
      </c>
      <c r="U106" s="3">
        <v>24</v>
      </c>
      <c r="V106" s="3">
        <v>34</v>
      </c>
      <c r="W106" s="3">
        <v>47</v>
      </c>
      <c r="X106" s="105">
        <v>40</v>
      </c>
      <c r="Y106" s="105">
        <v>44</v>
      </c>
      <c r="Z106" s="105">
        <v>45</v>
      </c>
      <c r="AA106" s="105">
        <v>50</v>
      </c>
      <c r="AB106" s="105">
        <v>55</v>
      </c>
      <c r="AC106" s="105">
        <v>64</v>
      </c>
      <c r="AD106" s="105">
        <v>63</v>
      </c>
      <c r="AE106" s="105" t="s">
        <v>54</v>
      </c>
      <c r="AF106" s="105" t="s">
        <v>54</v>
      </c>
      <c r="AG106" s="105" t="s">
        <v>54</v>
      </c>
      <c r="AH106" s="105" t="s">
        <v>54</v>
      </c>
      <c r="AI106" s="105" t="s">
        <v>54</v>
      </c>
      <c r="AJ106" s="105" t="s">
        <v>54</v>
      </c>
      <c r="AK106" s="105" t="s">
        <v>54</v>
      </c>
      <c r="AL106" s="105" t="s">
        <v>54</v>
      </c>
      <c r="AM106" s="105"/>
      <c r="AN106" s="105"/>
      <c r="AO106" s="105"/>
      <c r="AP106" s="105"/>
      <c r="AQ106" s="105"/>
      <c r="AR106" s="105"/>
      <c r="AS106" s="105"/>
      <c r="AT106" s="105"/>
      <c r="AU106" s="105"/>
      <c r="AV106" s="105"/>
      <c r="AW106" s="105"/>
      <c r="AX106" s="105"/>
      <c r="AY106" s="105"/>
      <c r="AZ106" s="20"/>
    </row>
    <row r="107" spans="1:52" s="3" customFormat="1" ht="12.75" x14ac:dyDescent="0.2">
      <c r="B107" s="180"/>
      <c r="C107" s="39"/>
      <c r="D107" s="27" t="s">
        <v>266</v>
      </c>
      <c r="E107" s="29"/>
      <c r="F107" s="29"/>
      <c r="G107" s="29"/>
      <c r="H107" s="29"/>
      <c r="I107" s="29"/>
      <c r="J107" s="29"/>
      <c r="K107" s="29"/>
      <c r="L107" s="29"/>
      <c r="M107" s="28">
        <v>2</v>
      </c>
      <c r="N107" s="28">
        <v>7</v>
      </c>
      <c r="O107" s="28">
        <v>8</v>
      </c>
      <c r="P107" s="28">
        <v>7</v>
      </c>
      <c r="Q107" s="28">
        <v>6</v>
      </c>
      <c r="R107" s="28">
        <v>4</v>
      </c>
      <c r="S107" s="28">
        <v>7</v>
      </c>
      <c r="T107" s="29">
        <v>8</v>
      </c>
      <c r="U107" s="29">
        <v>6</v>
      </c>
      <c r="V107" s="29">
        <v>7</v>
      </c>
      <c r="W107" s="29">
        <v>11</v>
      </c>
      <c r="X107" s="108">
        <v>6</v>
      </c>
      <c r="Y107" s="108">
        <v>4</v>
      </c>
      <c r="Z107" s="108">
        <v>3</v>
      </c>
      <c r="AA107" s="108">
        <v>1</v>
      </c>
      <c r="AB107" s="108">
        <v>9</v>
      </c>
      <c r="AC107" s="108">
        <v>14</v>
      </c>
      <c r="AD107" s="108">
        <v>19</v>
      </c>
      <c r="AE107" s="108">
        <v>9</v>
      </c>
      <c r="AF107" s="108">
        <v>1</v>
      </c>
      <c r="AG107" s="108">
        <v>1</v>
      </c>
      <c r="AH107" s="105" t="s">
        <v>54</v>
      </c>
      <c r="AI107" s="105" t="s">
        <v>54</v>
      </c>
      <c r="AJ107" s="105" t="s">
        <v>54</v>
      </c>
      <c r="AK107" s="105" t="s">
        <v>54</v>
      </c>
      <c r="AL107" s="105" t="s">
        <v>54</v>
      </c>
      <c r="AM107" s="105"/>
      <c r="AN107" s="105"/>
      <c r="AO107" s="105"/>
      <c r="AP107" s="105"/>
      <c r="AQ107" s="105"/>
      <c r="AR107" s="105"/>
      <c r="AS107" s="105"/>
      <c r="AT107" s="105"/>
      <c r="AU107" s="105"/>
      <c r="AV107" s="105"/>
      <c r="AW107" s="105"/>
      <c r="AX107" s="105"/>
      <c r="AY107" s="105"/>
      <c r="AZ107" s="20"/>
    </row>
    <row r="108" spans="1:52" s="3" customFormat="1" ht="12.75" x14ac:dyDescent="0.2">
      <c r="B108" s="180"/>
      <c r="C108" s="26"/>
      <c r="D108" s="27" t="s">
        <v>77</v>
      </c>
      <c r="E108" s="29"/>
      <c r="F108" s="29"/>
      <c r="G108" s="29"/>
      <c r="H108" s="29"/>
      <c r="I108" s="29"/>
      <c r="J108" s="29"/>
      <c r="K108" s="29"/>
      <c r="L108" s="29"/>
      <c r="M108" s="28">
        <v>1</v>
      </c>
      <c r="N108" s="28">
        <v>6</v>
      </c>
      <c r="O108" s="28">
        <v>11</v>
      </c>
      <c r="P108" s="28">
        <v>11</v>
      </c>
      <c r="Q108" s="28">
        <v>12</v>
      </c>
      <c r="R108" s="28">
        <v>6</v>
      </c>
      <c r="S108" s="28">
        <v>6</v>
      </c>
      <c r="T108" s="29">
        <v>10</v>
      </c>
      <c r="U108" s="29">
        <v>5</v>
      </c>
      <c r="V108" s="29">
        <v>14</v>
      </c>
      <c r="W108" s="29">
        <v>11</v>
      </c>
      <c r="X108" s="108">
        <v>9</v>
      </c>
      <c r="Y108" s="108">
        <v>8</v>
      </c>
      <c r="Z108" s="108">
        <v>9</v>
      </c>
      <c r="AA108" s="108">
        <v>10</v>
      </c>
      <c r="AB108" s="108">
        <v>7</v>
      </c>
      <c r="AC108" s="108">
        <v>10</v>
      </c>
      <c r="AD108" s="108">
        <v>14</v>
      </c>
      <c r="AE108" s="108">
        <v>8</v>
      </c>
      <c r="AF108" s="108">
        <v>4</v>
      </c>
      <c r="AG108" s="108">
        <v>2</v>
      </c>
      <c r="AH108" s="105" t="s">
        <v>54</v>
      </c>
      <c r="AI108" s="105" t="s">
        <v>54</v>
      </c>
      <c r="AJ108" s="105" t="s">
        <v>54</v>
      </c>
      <c r="AK108" s="105" t="s">
        <v>54</v>
      </c>
      <c r="AL108" s="105" t="s">
        <v>54</v>
      </c>
      <c r="AM108" s="105"/>
      <c r="AN108" s="105"/>
      <c r="AO108" s="105"/>
      <c r="AP108" s="105"/>
      <c r="AQ108" s="105"/>
      <c r="AR108" s="105"/>
      <c r="AS108" s="105"/>
      <c r="AT108" s="105"/>
      <c r="AU108" s="105"/>
      <c r="AV108" s="105"/>
      <c r="AW108" s="105"/>
      <c r="AX108" s="105"/>
      <c r="AY108" s="105"/>
      <c r="AZ108" s="20"/>
    </row>
    <row r="109" spans="1:52" s="3" customFormat="1" ht="12.75" hidden="1" x14ac:dyDescent="0.2">
      <c r="B109" s="180"/>
      <c r="C109" s="26"/>
      <c r="D109" s="27" t="s">
        <v>78</v>
      </c>
      <c r="E109" s="29"/>
      <c r="F109" s="29"/>
      <c r="G109" s="29"/>
      <c r="H109" s="29"/>
      <c r="I109" s="29"/>
      <c r="J109" s="29"/>
      <c r="K109" s="29"/>
      <c r="L109" s="29"/>
      <c r="M109" s="28">
        <v>4</v>
      </c>
      <c r="N109" s="28">
        <v>6</v>
      </c>
      <c r="O109" s="28">
        <v>3</v>
      </c>
      <c r="P109" s="28">
        <v>2</v>
      </c>
      <c r="Q109" s="28">
        <v>2</v>
      </c>
      <c r="R109" s="28">
        <v>4</v>
      </c>
      <c r="S109" s="28">
        <v>4</v>
      </c>
      <c r="T109" s="29">
        <v>3</v>
      </c>
      <c r="U109" s="29">
        <v>1</v>
      </c>
      <c r="V109" s="29"/>
      <c r="W109" s="29"/>
      <c r="X109" s="108">
        <v>1</v>
      </c>
      <c r="Y109" s="108">
        <v>0</v>
      </c>
      <c r="Z109" s="108">
        <v>0</v>
      </c>
      <c r="AA109" s="109" t="s">
        <v>54</v>
      </c>
      <c r="AB109" s="109" t="s">
        <v>54</v>
      </c>
      <c r="AC109" s="109" t="s">
        <v>54</v>
      </c>
      <c r="AD109" s="109" t="s">
        <v>54</v>
      </c>
      <c r="AE109" s="109" t="s">
        <v>54</v>
      </c>
      <c r="AF109" s="109" t="s">
        <v>54</v>
      </c>
      <c r="AG109" s="109" t="s">
        <v>54</v>
      </c>
      <c r="AH109" s="105" t="s">
        <v>54</v>
      </c>
      <c r="AI109" s="105" t="s">
        <v>54</v>
      </c>
      <c r="AJ109" s="105" t="s">
        <v>54</v>
      </c>
      <c r="AK109" s="105" t="s">
        <v>54</v>
      </c>
      <c r="AL109" s="105" t="s">
        <v>54</v>
      </c>
      <c r="AM109" s="105"/>
      <c r="AN109" s="105"/>
      <c r="AO109" s="105"/>
      <c r="AP109" s="105"/>
      <c r="AQ109" s="105"/>
      <c r="AR109" s="105"/>
      <c r="AS109" s="105"/>
      <c r="AT109" s="105"/>
      <c r="AU109" s="105"/>
      <c r="AV109" s="105"/>
      <c r="AW109" s="105"/>
      <c r="AX109" s="105"/>
      <c r="AY109" s="105"/>
      <c r="AZ109" s="20"/>
    </row>
    <row r="110" spans="1:52" s="3" customFormat="1" ht="12.75" x14ac:dyDescent="0.2">
      <c r="B110" s="180"/>
      <c r="C110" s="26"/>
      <c r="D110" s="27" t="s">
        <v>79</v>
      </c>
      <c r="E110" s="29"/>
      <c r="F110" s="29"/>
      <c r="G110" s="29"/>
      <c r="H110" s="29"/>
      <c r="I110" s="29"/>
      <c r="J110" s="29"/>
      <c r="K110" s="29"/>
      <c r="L110" s="29"/>
      <c r="M110" s="28">
        <v>10</v>
      </c>
      <c r="N110" s="28">
        <v>12</v>
      </c>
      <c r="O110" s="28">
        <v>13</v>
      </c>
      <c r="P110" s="28">
        <v>13</v>
      </c>
      <c r="Q110" s="28">
        <v>10</v>
      </c>
      <c r="R110" s="28">
        <v>7</v>
      </c>
      <c r="S110" s="28">
        <v>13</v>
      </c>
      <c r="T110" s="29">
        <v>9</v>
      </c>
      <c r="U110" s="29">
        <v>11</v>
      </c>
      <c r="V110" s="29">
        <v>11</v>
      </c>
      <c r="W110" s="29">
        <v>22</v>
      </c>
      <c r="X110" s="108">
        <v>20</v>
      </c>
      <c r="Y110" s="108">
        <v>29</v>
      </c>
      <c r="Z110" s="108">
        <v>32</v>
      </c>
      <c r="AA110" s="108">
        <v>35</v>
      </c>
      <c r="AB110" s="108">
        <v>35</v>
      </c>
      <c r="AC110" s="108">
        <v>36</v>
      </c>
      <c r="AD110" s="108">
        <v>25</v>
      </c>
      <c r="AE110" s="108">
        <v>13</v>
      </c>
      <c r="AF110" s="108">
        <v>4</v>
      </c>
      <c r="AG110" s="108">
        <v>4</v>
      </c>
      <c r="AH110" s="105" t="s">
        <v>54</v>
      </c>
      <c r="AI110" s="105" t="s">
        <v>54</v>
      </c>
      <c r="AJ110" s="105" t="s">
        <v>54</v>
      </c>
      <c r="AK110" s="105" t="s">
        <v>54</v>
      </c>
      <c r="AL110" s="105" t="s">
        <v>54</v>
      </c>
      <c r="AM110" s="105"/>
      <c r="AN110" s="105"/>
      <c r="AO110" s="105"/>
      <c r="AP110" s="105"/>
      <c r="AQ110" s="105"/>
      <c r="AR110" s="105"/>
      <c r="AS110" s="105"/>
      <c r="AT110" s="105"/>
      <c r="AU110" s="105"/>
      <c r="AV110" s="105"/>
      <c r="AW110" s="105"/>
      <c r="AX110" s="105"/>
      <c r="AY110" s="105"/>
      <c r="AZ110" s="20"/>
    </row>
    <row r="111" spans="1:52" s="3" customFormat="1" ht="12.75" x14ac:dyDescent="0.2">
      <c r="B111" s="180"/>
      <c r="C111" s="26"/>
      <c r="D111" s="27" t="s">
        <v>75</v>
      </c>
      <c r="E111" s="28">
        <v>62</v>
      </c>
      <c r="F111" s="28">
        <v>55</v>
      </c>
      <c r="G111" s="28">
        <v>51</v>
      </c>
      <c r="H111" s="28">
        <v>54</v>
      </c>
      <c r="I111" s="28">
        <v>50</v>
      </c>
      <c r="J111" s="28">
        <v>39</v>
      </c>
      <c r="K111" s="28">
        <v>35</v>
      </c>
      <c r="L111" s="28">
        <v>32</v>
      </c>
      <c r="M111" s="28">
        <v>27</v>
      </c>
      <c r="N111" s="28">
        <v>15</v>
      </c>
      <c r="O111" s="28">
        <v>8</v>
      </c>
      <c r="P111" s="28">
        <v>5</v>
      </c>
      <c r="Q111" s="28">
        <v>1</v>
      </c>
      <c r="R111" s="28">
        <v>2</v>
      </c>
      <c r="S111" s="28">
        <v>2</v>
      </c>
      <c r="T111" s="29"/>
      <c r="U111" s="29">
        <v>1</v>
      </c>
      <c r="V111" s="29">
        <v>2</v>
      </c>
      <c r="W111" s="29">
        <v>3</v>
      </c>
      <c r="X111" s="108">
        <v>4</v>
      </c>
      <c r="Y111" s="108">
        <v>3</v>
      </c>
      <c r="Z111" s="108">
        <v>1</v>
      </c>
      <c r="AA111" s="108">
        <v>4</v>
      </c>
      <c r="AB111" s="108">
        <v>4</v>
      </c>
      <c r="AC111" s="108">
        <v>4</v>
      </c>
      <c r="AD111" s="108">
        <v>5</v>
      </c>
      <c r="AE111" s="108">
        <v>4</v>
      </c>
      <c r="AF111" s="108">
        <v>0</v>
      </c>
      <c r="AG111" s="108">
        <v>0</v>
      </c>
      <c r="AH111" s="105" t="s">
        <v>54</v>
      </c>
      <c r="AI111" s="105" t="s">
        <v>54</v>
      </c>
      <c r="AJ111" s="105" t="s">
        <v>54</v>
      </c>
      <c r="AK111" s="105" t="s">
        <v>54</v>
      </c>
      <c r="AL111" s="105" t="s">
        <v>54</v>
      </c>
      <c r="AM111" s="105"/>
      <c r="AN111" s="105"/>
      <c r="AO111" s="105"/>
      <c r="AP111" s="105"/>
      <c r="AQ111" s="105"/>
      <c r="AR111" s="105"/>
      <c r="AS111" s="105"/>
      <c r="AT111" s="105"/>
      <c r="AU111" s="105"/>
      <c r="AV111" s="105"/>
      <c r="AW111" s="105"/>
      <c r="AX111" s="105"/>
      <c r="AY111" s="105"/>
      <c r="AZ111" s="20"/>
    </row>
    <row r="112" spans="1:52" s="3" customFormat="1" ht="12.75" x14ac:dyDescent="0.2">
      <c r="B112" s="73" t="s">
        <v>556</v>
      </c>
      <c r="C112" s="2" t="s">
        <v>597</v>
      </c>
      <c r="D112" s="20"/>
      <c r="E112" s="2"/>
      <c r="F112" s="2"/>
      <c r="G112" s="2"/>
      <c r="H112" s="2"/>
      <c r="I112" s="2"/>
      <c r="J112" s="2"/>
      <c r="K112" s="2"/>
      <c r="L112" s="2"/>
      <c r="M112" s="2"/>
      <c r="N112" s="2"/>
      <c r="O112" s="2"/>
      <c r="P112" s="2"/>
      <c r="Q112" s="2"/>
      <c r="R112" s="2"/>
      <c r="S112" s="2"/>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v>351</v>
      </c>
      <c r="AZ112" s="20"/>
    </row>
    <row r="113" spans="1:52" s="115" customFormat="1" ht="12.75" x14ac:dyDescent="0.2">
      <c r="A113" s="116" t="s">
        <v>251</v>
      </c>
      <c r="B113" s="185"/>
      <c r="C113" s="100"/>
      <c r="D113" s="163"/>
      <c r="E113" s="100">
        <v>1185</v>
      </c>
      <c r="F113" s="100">
        <v>1147</v>
      </c>
      <c r="G113" s="100">
        <v>1226</v>
      </c>
      <c r="H113" s="100">
        <v>1350</v>
      </c>
      <c r="I113" s="100">
        <v>1488</v>
      </c>
      <c r="J113" s="100">
        <v>1358</v>
      </c>
      <c r="K113" s="100">
        <v>1215</v>
      </c>
      <c r="L113" s="100">
        <v>1194</v>
      </c>
      <c r="M113" s="100">
        <v>1179</v>
      </c>
      <c r="N113" s="100">
        <v>1027</v>
      </c>
      <c r="O113" s="100">
        <v>1153</v>
      </c>
      <c r="P113" s="100">
        <v>1202</v>
      </c>
      <c r="Q113" s="100">
        <v>1326</v>
      </c>
      <c r="R113" s="100">
        <v>1238</v>
      </c>
      <c r="S113" s="100">
        <v>955</v>
      </c>
      <c r="T113" s="100">
        <v>751</v>
      </c>
      <c r="U113" s="100">
        <v>570</v>
      </c>
      <c r="V113" s="100">
        <v>692</v>
      </c>
      <c r="W113" s="100">
        <v>879</v>
      </c>
      <c r="X113" s="161">
        <v>972</v>
      </c>
      <c r="Y113" s="161">
        <v>1070</v>
      </c>
      <c r="Z113" s="161">
        <v>1231</v>
      </c>
      <c r="AA113" s="161">
        <v>1380</v>
      </c>
      <c r="AB113" s="161">
        <v>1481</v>
      </c>
      <c r="AC113" s="161">
        <v>1302</v>
      </c>
      <c r="AD113" s="161">
        <v>1272</v>
      </c>
      <c r="AE113" s="161">
        <v>1184</v>
      </c>
      <c r="AF113" s="161">
        <v>1283</v>
      </c>
      <c r="AG113" s="161">
        <v>955</v>
      </c>
      <c r="AH113" s="161">
        <v>834</v>
      </c>
      <c r="AI113" s="161">
        <v>914</v>
      </c>
      <c r="AJ113" s="161">
        <v>975</v>
      </c>
      <c r="AK113" s="161">
        <v>938</v>
      </c>
      <c r="AL113" s="161">
        <v>939</v>
      </c>
      <c r="AM113" s="161">
        <v>926</v>
      </c>
      <c r="AN113" s="161">
        <v>977</v>
      </c>
      <c r="AO113" s="161">
        <v>1022</v>
      </c>
      <c r="AP113" s="161">
        <v>1106</v>
      </c>
      <c r="AQ113" s="161">
        <v>1171</v>
      </c>
      <c r="AR113" s="162">
        <f t="shared" ref="AR113:AW113" si="8">AR114+AR115+AR139+AR141+AR142+AR143</f>
        <v>1139</v>
      </c>
      <c r="AS113" s="162">
        <f t="shared" si="8"/>
        <v>1070</v>
      </c>
      <c r="AT113" s="162">
        <f t="shared" si="8"/>
        <v>1031</v>
      </c>
      <c r="AU113" s="162">
        <f t="shared" si="8"/>
        <v>965</v>
      </c>
      <c r="AV113" s="162">
        <f t="shared" si="8"/>
        <v>1040</v>
      </c>
      <c r="AW113" s="162">
        <f t="shared" si="8"/>
        <v>1047</v>
      </c>
      <c r="AX113" s="162">
        <f t="shared" ref="AX113" si="9">AX114+AX115+AX139+AX141+AX142+AX143</f>
        <v>1031</v>
      </c>
      <c r="AY113" s="162">
        <f>AY114+AY115+AY139+AY141+AY142+AY143+AY144</f>
        <v>1503</v>
      </c>
      <c r="AZ113" s="214"/>
    </row>
    <row r="114" spans="1:52" s="17" customFormat="1" ht="15" x14ac:dyDescent="0.25">
      <c r="A114" s="3" t="s">
        <v>252</v>
      </c>
      <c r="B114" s="73" t="s">
        <v>538</v>
      </c>
      <c r="C114" s="2" t="s">
        <v>106</v>
      </c>
      <c r="D114" s="20"/>
      <c r="E114" s="2" t="s">
        <v>54</v>
      </c>
      <c r="F114" s="2" t="s">
        <v>54</v>
      </c>
      <c r="G114" s="2" t="s">
        <v>54</v>
      </c>
      <c r="H114" s="2">
        <v>97</v>
      </c>
      <c r="I114" s="2">
        <v>246</v>
      </c>
      <c r="J114" s="2">
        <v>202</v>
      </c>
      <c r="K114" s="2">
        <v>192</v>
      </c>
      <c r="L114" s="2">
        <v>224</v>
      </c>
      <c r="M114" s="2">
        <v>223</v>
      </c>
      <c r="N114" s="2">
        <v>197</v>
      </c>
      <c r="O114" s="2">
        <v>270</v>
      </c>
      <c r="P114" s="2">
        <v>310</v>
      </c>
      <c r="Q114" s="2">
        <v>348</v>
      </c>
      <c r="R114" s="2">
        <v>310</v>
      </c>
      <c r="S114" s="2">
        <v>265</v>
      </c>
      <c r="T114" s="3">
        <v>195</v>
      </c>
      <c r="U114" s="3">
        <v>156</v>
      </c>
      <c r="V114" s="3">
        <v>172</v>
      </c>
      <c r="W114" s="3">
        <v>257</v>
      </c>
      <c r="X114" s="105">
        <v>232</v>
      </c>
      <c r="Y114" s="105">
        <v>206</v>
      </c>
      <c r="Z114" s="105">
        <v>233</v>
      </c>
      <c r="AA114" s="105">
        <v>238</v>
      </c>
      <c r="AB114" s="105">
        <v>245</v>
      </c>
      <c r="AC114" s="105">
        <v>215</v>
      </c>
      <c r="AD114" s="105">
        <v>232</v>
      </c>
      <c r="AE114" s="105">
        <v>227</v>
      </c>
      <c r="AF114" s="105">
        <v>271</v>
      </c>
      <c r="AG114" s="105">
        <v>228</v>
      </c>
      <c r="AH114" s="105">
        <v>212</v>
      </c>
      <c r="AI114" s="105">
        <v>229</v>
      </c>
      <c r="AJ114" s="105">
        <v>249</v>
      </c>
      <c r="AK114" s="105">
        <v>251</v>
      </c>
      <c r="AL114" s="105">
        <v>268</v>
      </c>
      <c r="AM114" s="105">
        <v>270</v>
      </c>
      <c r="AN114" s="105">
        <v>260</v>
      </c>
      <c r="AO114" s="105">
        <v>237</v>
      </c>
      <c r="AP114" s="105">
        <v>235</v>
      </c>
      <c r="AQ114" s="105">
        <v>265</v>
      </c>
      <c r="AR114" s="105">
        <v>236</v>
      </c>
      <c r="AS114" s="105">
        <v>218</v>
      </c>
      <c r="AT114" s="105">
        <v>201</v>
      </c>
      <c r="AU114" s="105">
        <v>211</v>
      </c>
      <c r="AV114" s="105">
        <v>192</v>
      </c>
      <c r="AW114" s="105">
        <v>150</v>
      </c>
      <c r="AX114" s="105">
        <v>160</v>
      </c>
      <c r="AY114" s="105">
        <v>166</v>
      </c>
      <c r="AZ114" s="215"/>
    </row>
    <row r="115" spans="1:52" s="3" customFormat="1" ht="12.75" x14ac:dyDescent="0.2">
      <c r="A115" s="3" t="s">
        <v>251</v>
      </c>
      <c r="B115" s="60" t="s">
        <v>609</v>
      </c>
      <c r="C115" s="2" t="s">
        <v>90</v>
      </c>
      <c r="D115" s="20"/>
      <c r="E115" s="2">
        <v>1143</v>
      </c>
      <c r="F115" s="2">
        <v>1102</v>
      </c>
      <c r="G115" s="2">
        <v>1178</v>
      </c>
      <c r="H115" s="2">
        <v>1204</v>
      </c>
      <c r="I115" s="2">
        <v>1187</v>
      </c>
      <c r="J115" s="2">
        <v>1108</v>
      </c>
      <c r="K115" s="2">
        <v>988</v>
      </c>
      <c r="L115" s="2">
        <v>929</v>
      </c>
      <c r="M115" s="2">
        <v>912</v>
      </c>
      <c r="N115" s="2">
        <v>791</v>
      </c>
      <c r="O115" s="2">
        <v>841</v>
      </c>
      <c r="P115" s="2">
        <v>857</v>
      </c>
      <c r="Q115" s="2">
        <v>944</v>
      </c>
      <c r="R115" s="2">
        <v>887</v>
      </c>
      <c r="S115" s="2">
        <v>655</v>
      </c>
      <c r="T115" s="3">
        <v>516</v>
      </c>
      <c r="U115" s="3">
        <v>381</v>
      </c>
      <c r="V115" s="3">
        <v>481</v>
      </c>
      <c r="W115" s="3">
        <v>573</v>
      </c>
      <c r="X115" s="105">
        <v>631</v>
      </c>
      <c r="Y115" s="105">
        <v>652</v>
      </c>
      <c r="Z115" s="105">
        <v>664</v>
      </c>
      <c r="AA115" s="105">
        <v>725</v>
      </c>
      <c r="AB115" s="105">
        <v>738</v>
      </c>
      <c r="AC115" s="105">
        <v>675</v>
      </c>
      <c r="AD115" s="105">
        <v>700</v>
      </c>
      <c r="AE115" s="105">
        <v>696</v>
      </c>
      <c r="AF115" s="105">
        <v>792</v>
      </c>
      <c r="AG115" s="105">
        <v>532</v>
      </c>
      <c r="AH115" s="105">
        <v>460</v>
      </c>
      <c r="AI115" s="105">
        <v>489</v>
      </c>
      <c r="AJ115" s="105">
        <v>509</v>
      </c>
      <c r="AK115" s="105">
        <v>497</v>
      </c>
      <c r="AL115" s="105">
        <v>465</v>
      </c>
      <c r="AM115" s="105">
        <v>461</v>
      </c>
      <c r="AN115" s="105">
        <v>494</v>
      </c>
      <c r="AO115" s="105">
        <v>520</v>
      </c>
      <c r="AP115" s="105">
        <v>547</v>
      </c>
      <c r="AQ115" s="105">
        <v>597</v>
      </c>
      <c r="AR115" s="105">
        <v>559</v>
      </c>
      <c r="AS115" s="105">
        <v>528</v>
      </c>
      <c r="AT115" s="105">
        <v>568</v>
      </c>
      <c r="AU115" s="105">
        <f>SUM(AU116:AU133)</f>
        <v>615</v>
      </c>
      <c r="AV115" s="105">
        <f>SUM(AV116:AV136)</f>
        <v>682</v>
      </c>
      <c r="AW115" s="105">
        <f>SUM(AW116:AW136)</f>
        <v>708</v>
      </c>
      <c r="AX115" s="105">
        <f>SUM(AX116:AX136)</f>
        <v>724</v>
      </c>
      <c r="AY115" s="105">
        <f>SUM(AY116:AY136)</f>
        <v>742</v>
      </c>
      <c r="AZ115" s="20"/>
    </row>
    <row r="116" spans="1:52" s="3" customFormat="1" ht="12.75" x14ac:dyDescent="0.2">
      <c r="B116" s="180"/>
      <c r="C116" s="32"/>
      <c r="D116" s="53" t="s">
        <v>308</v>
      </c>
      <c r="E116" s="70">
        <v>246</v>
      </c>
      <c r="F116" s="70">
        <v>233</v>
      </c>
      <c r="G116" s="70">
        <v>227</v>
      </c>
      <c r="H116" s="70">
        <v>192</v>
      </c>
      <c r="I116" s="70">
        <v>110</v>
      </c>
      <c r="J116" s="70">
        <v>58</v>
      </c>
      <c r="K116" s="70">
        <v>46</v>
      </c>
      <c r="L116" s="70">
        <v>58</v>
      </c>
      <c r="M116" s="70">
        <v>47</v>
      </c>
      <c r="N116" s="70">
        <v>38</v>
      </c>
      <c r="O116" s="70">
        <v>33</v>
      </c>
      <c r="P116" s="70">
        <v>39</v>
      </c>
      <c r="Q116" s="70">
        <v>35</v>
      </c>
      <c r="R116" s="70">
        <v>51</v>
      </c>
      <c r="S116" s="54">
        <v>55</v>
      </c>
      <c r="T116" s="55">
        <v>61</v>
      </c>
      <c r="U116" s="55">
        <v>50</v>
      </c>
      <c r="V116" s="55">
        <v>70</v>
      </c>
      <c r="W116" s="55">
        <v>112</v>
      </c>
      <c r="X116" s="107">
        <v>135</v>
      </c>
      <c r="Y116" s="107">
        <v>142</v>
      </c>
      <c r="Z116" s="107">
        <v>152</v>
      </c>
      <c r="AA116" s="107">
        <v>159</v>
      </c>
      <c r="AB116" s="106">
        <v>176</v>
      </c>
      <c r="AC116" s="106">
        <v>139</v>
      </c>
      <c r="AD116" s="106">
        <v>127</v>
      </c>
      <c r="AE116" s="106">
        <v>139</v>
      </c>
      <c r="AF116" s="106">
        <v>204</v>
      </c>
      <c r="AG116" s="106">
        <v>93</v>
      </c>
      <c r="AH116" s="106">
        <v>70</v>
      </c>
      <c r="AI116" s="106">
        <v>79</v>
      </c>
      <c r="AJ116" s="106">
        <v>93</v>
      </c>
      <c r="AK116" s="106">
        <v>94</v>
      </c>
      <c r="AL116" s="106">
        <v>79</v>
      </c>
      <c r="AM116" s="107">
        <v>107</v>
      </c>
      <c r="AN116" s="107">
        <v>140</v>
      </c>
      <c r="AO116" s="107">
        <v>126</v>
      </c>
      <c r="AP116" s="107">
        <v>128</v>
      </c>
      <c r="AQ116" s="107">
        <v>160</v>
      </c>
      <c r="AR116" s="107">
        <v>130</v>
      </c>
      <c r="AS116" s="107">
        <v>153</v>
      </c>
      <c r="AT116" s="107">
        <v>200</v>
      </c>
      <c r="AU116" s="107">
        <v>74</v>
      </c>
      <c r="AV116" s="107">
        <v>83</v>
      </c>
      <c r="AW116" s="107">
        <v>111</v>
      </c>
      <c r="AX116" s="107">
        <v>110</v>
      </c>
      <c r="AY116" s="107">
        <v>130</v>
      </c>
      <c r="AZ116" s="20"/>
    </row>
    <row r="117" spans="1:52" s="3" customFormat="1" ht="12.75" hidden="1" x14ac:dyDescent="0.2">
      <c r="B117" s="180"/>
      <c r="C117" s="26"/>
      <c r="D117" s="27" t="s">
        <v>91</v>
      </c>
      <c r="E117" s="84">
        <v>121</v>
      </c>
      <c r="F117" s="84">
        <v>101</v>
      </c>
      <c r="G117" s="84">
        <v>82</v>
      </c>
      <c r="H117" s="84">
        <v>86</v>
      </c>
      <c r="I117" s="84">
        <v>93</v>
      </c>
      <c r="J117" s="84">
        <v>133</v>
      </c>
      <c r="K117" s="84">
        <v>126</v>
      </c>
      <c r="L117" s="84">
        <v>68</v>
      </c>
      <c r="M117" s="84">
        <v>33</v>
      </c>
      <c r="N117" s="84">
        <v>11</v>
      </c>
      <c r="O117" s="84">
        <v>7</v>
      </c>
      <c r="P117" s="84">
        <v>5</v>
      </c>
      <c r="Q117" s="84">
        <v>5</v>
      </c>
      <c r="R117" s="84">
        <v>6</v>
      </c>
      <c r="S117" s="28">
        <v>3</v>
      </c>
      <c r="T117" s="29">
        <v>1</v>
      </c>
      <c r="U117" s="29">
        <v>0</v>
      </c>
      <c r="V117" s="29"/>
      <c r="W117" s="29">
        <v>1</v>
      </c>
      <c r="X117" s="108">
        <v>0</v>
      </c>
      <c r="Y117" s="108">
        <v>1</v>
      </c>
      <c r="Z117" s="108">
        <v>1</v>
      </c>
      <c r="AA117" s="108">
        <v>1</v>
      </c>
      <c r="AB117" s="109" t="s">
        <v>54</v>
      </c>
      <c r="AC117" s="109" t="s">
        <v>54</v>
      </c>
      <c r="AD117" s="109" t="s">
        <v>54</v>
      </c>
      <c r="AE117" s="109" t="s">
        <v>54</v>
      </c>
      <c r="AF117" s="109" t="s">
        <v>54</v>
      </c>
      <c r="AG117" s="109" t="s">
        <v>54</v>
      </c>
      <c r="AH117" s="109" t="s">
        <v>54</v>
      </c>
      <c r="AI117" s="109" t="s">
        <v>54</v>
      </c>
      <c r="AJ117" s="109" t="s">
        <v>54</v>
      </c>
      <c r="AK117" s="109" t="s">
        <v>54</v>
      </c>
      <c r="AL117" s="109" t="s">
        <v>54</v>
      </c>
      <c r="AM117" s="109"/>
      <c r="AN117" s="105"/>
      <c r="AO117" s="105"/>
      <c r="AP117" s="105"/>
      <c r="AQ117" s="105"/>
      <c r="AR117" s="105"/>
      <c r="AS117" s="105"/>
      <c r="AT117" s="105"/>
      <c r="AU117" s="105"/>
      <c r="AV117" s="105"/>
      <c r="AW117" s="105"/>
      <c r="AX117" s="105"/>
      <c r="AY117" s="105"/>
      <c r="AZ117" s="20"/>
    </row>
    <row r="118" spans="1:52" s="3" customFormat="1" ht="12.75" hidden="1" x14ac:dyDescent="0.2">
      <c r="B118" s="180"/>
      <c r="C118" s="26"/>
      <c r="D118" s="27" t="s">
        <v>92</v>
      </c>
      <c r="E118" s="84">
        <v>353</v>
      </c>
      <c r="F118" s="84">
        <v>323</v>
      </c>
      <c r="G118" s="84">
        <v>338</v>
      </c>
      <c r="H118" s="84">
        <v>240</v>
      </c>
      <c r="I118" s="84">
        <v>134</v>
      </c>
      <c r="J118" s="84">
        <v>56</v>
      </c>
      <c r="K118" s="84">
        <v>31</v>
      </c>
      <c r="L118" s="84">
        <v>21</v>
      </c>
      <c r="M118" s="84">
        <v>21</v>
      </c>
      <c r="N118" s="84">
        <v>12</v>
      </c>
      <c r="O118" s="84">
        <v>10</v>
      </c>
      <c r="P118" s="84">
        <v>4</v>
      </c>
      <c r="Q118" s="84">
        <v>5</v>
      </c>
      <c r="R118" s="84">
        <v>5</v>
      </c>
      <c r="S118" s="28">
        <v>6</v>
      </c>
      <c r="T118" s="29">
        <v>4</v>
      </c>
      <c r="U118" s="29">
        <v>2</v>
      </c>
      <c r="V118" s="29">
        <v>1</v>
      </c>
      <c r="W118" s="29">
        <v>1</v>
      </c>
      <c r="X118" s="108">
        <v>1</v>
      </c>
      <c r="Y118" s="108">
        <v>1</v>
      </c>
      <c r="Z118" s="108">
        <v>0</v>
      </c>
      <c r="AA118" s="108">
        <v>0</v>
      </c>
      <c r="AB118" s="109" t="s">
        <v>54</v>
      </c>
      <c r="AC118" s="109" t="s">
        <v>54</v>
      </c>
      <c r="AD118" s="109" t="s">
        <v>54</v>
      </c>
      <c r="AE118" s="109" t="s">
        <v>54</v>
      </c>
      <c r="AF118" s="109" t="s">
        <v>54</v>
      </c>
      <c r="AG118" s="109" t="s">
        <v>54</v>
      </c>
      <c r="AH118" s="109" t="s">
        <v>54</v>
      </c>
      <c r="AI118" s="109" t="s">
        <v>54</v>
      </c>
      <c r="AJ118" s="109" t="s">
        <v>54</v>
      </c>
      <c r="AK118" s="109" t="s">
        <v>54</v>
      </c>
      <c r="AL118" s="109" t="s">
        <v>54</v>
      </c>
      <c r="AM118" s="109"/>
      <c r="AN118" s="105"/>
      <c r="AO118" s="105"/>
      <c r="AP118" s="105"/>
      <c r="AQ118" s="105"/>
      <c r="AR118" s="105"/>
      <c r="AS118" s="105"/>
      <c r="AT118" s="105"/>
      <c r="AU118" s="105"/>
      <c r="AV118" s="105"/>
      <c r="AW118" s="105"/>
      <c r="AX118" s="105"/>
      <c r="AY118" s="105"/>
      <c r="AZ118" s="20"/>
    </row>
    <row r="119" spans="1:52" s="3" customFormat="1" ht="12.75" hidden="1" x14ac:dyDescent="0.2">
      <c r="B119" s="180"/>
      <c r="C119" s="26"/>
      <c r="D119" s="27" t="s">
        <v>94</v>
      </c>
      <c r="E119" s="84">
        <v>73</v>
      </c>
      <c r="F119" s="84">
        <v>58</v>
      </c>
      <c r="G119" s="84">
        <v>58</v>
      </c>
      <c r="H119" s="84">
        <v>45</v>
      </c>
      <c r="I119" s="84">
        <v>43</v>
      </c>
      <c r="J119" s="84">
        <v>44</v>
      </c>
      <c r="K119" s="84">
        <v>36</v>
      </c>
      <c r="L119" s="84">
        <v>36</v>
      </c>
      <c r="M119" s="84">
        <v>25</v>
      </c>
      <c r="N119" s="84">
        <v>9</v>
      </c>
      <c r="O119" s="84">
        <v>4</v>
      </c>
      <c r="P119" s="84">
        <v>8</v>
      </c>
      <c r="Q119" s="84">
        <v>4</v>
      </c>
      <c r="R119" s="84">
        <v>3</v>
      </c>
      <c r="S119" s="29">
        <v>0</v>
      </c>
      <c r="T119" s="29"/>
      <c r="U119" s="29"/>
      <c r="V119" s="29">
        <v>1</v>
      </c>
      <c r="W119" s="29">
        <v>0</v>
      </c>
      <c r="X119" s="108">
        <v>1</v>
      </c>
      <c r="Y119" s="108">
        <v>0</v>
      </c>
      <c r="Z119" s="108">
        <v>1</v>
      </c>
      <c r="AA119" s="108">
        <v>0</v>
      </c>
      <c r="AB119" s="109" t="s">
        <v>54</v>
      </c>
      <c r="AC119" s="109" t="s">
        <v>54</v>
      </c>
      <c r="AD119" s="109" t="s">
        <v>54</v>
      </c>
      <c r="AE119" s="109" t="s">
        <v>54</v>
      </c>
      <c r="AF119" s="109" t="s">
        <v>54</v>
      </c>
      <c r="AG119" s="109" t="s">
        <v>54</v>
      </c>
      <c r="AH119" s="109" t="s">
        <v>54</v>
      </c>
      <c r="AI119" s="109" t="s">
        <v>54</v>
      </c>
      <c r="AJ119" s="109" t="s">
        <v>54</v>
      </c>
      <c r="AK119" s="109" t="s">
        <v>54</v>
      </c>
      <c r="AL119" s="109" t="s">
        <v>54</v>
      </c>
      <c r="AM119" s="109"/>
      <c r="AN119" s="105"/>
      <c r="AO119" s="105"/>
      <c r="AP119" s="105"/>
      <c r="AQ119" s="105"/>
      <c r="AR119" s="105"/>
      <c r="AS119" s="105"/>
      <c r="AT119" s="105"/>
      <c r="AU119" s="105"/>
      <c r="AV119" s="105"/>
      <c r="AW119" s="105"/>
      <c r="AX119" s="105"/>
      <c r="AY119" s="105"/>
      <c r="AZ119" s="20"/>
    </row>
    <row r="120" spans="1:52" s="3" customFormat="1" ht="12.75" hidden="1" x14ac:dyDescent="0.2">
      <c r="B120" s="180"/>
      <c r="C120" s="26"/>
      <c r="D120" s="27" t="s">
        <v>100</v>
      </c>
      <c r="E120" s="85"/>
      <c r="F120" s="85"/>
      <c r="G120" s="85"/>
      <c r="H120" s="84">
        <v>1</v>
      </c>
      <c r="I120" s="84">
        <v>12</v>
      </c>
      <c r="J120" s="84">
        <v>29</v>
      </c>
      <c r="K120" s="84">
        <v>22</v>
      </c>
      <c r="L120" s="84">
        <v>27</v>
      </c>
      <c r="M120" s="84">
        <v>14</v>
      </c>
      <c r="N120" s="84">
        <v>8</v>
      </c>
      <c r="O120" s="84">
        <v>5</v>
      </c>
      <c r="P120" s="84">
        <v>0</v>
      </c>
      <c r="Q120" s="84">
        <v>2</v>
      </c>
      <c r="R120" s="84">
        <v>0</v>
      </c>
      <c r="S120" s="28">
        <v>1</v>
      </c>
      <c r="T120" s="29"/>
      <c r="U120" s="29" t="s">
        <v>54</v>
      </c>
      <c r="V120" s="29"/>
      <c r="W120" s="29"/>
      <c r="X120" s="108"/>
      <c r="Y120" s="108"/>
      <c r="Z120" s="108">
        <v>0</v>
      </c>
      <c r="AA120" s="108">
        <v>0</v>
      </c>
      <c r="AB120" s="109" t="s">
        <v>54</v>
      </c>
      <c r="AC120" s="109" t="s">
        <v>54</v>
      </c>
      <c r="AD120" s="109" t="s">
        <v>54</v>
      </c>
      <c r="AE120" s="109" t="s">
        <v>54</v>
      </c>
      <c r="AF120" s="109" t="s">
        <v>54</v>
      </c>
      <c r="AG120" s="109" t="s">
        <v>54</v>
      </c>
      <c r="AH120" s="109" t="s">
        <v>54</v>
      </c>
      <c r="AI120" s="109" t="s">
        <v>54</v>
      </c>
      <c r="AJ120" s="109" t="s">
        <v>54</v>
      </c>
      <c r="AK120" s="109" t="s">
        <v>54</v>
      </c>
      <c r="AL120" s="109" t="s">
        <v>54</v>
      </c>
      <c r="AM120" s="109"/>
      <c r="AN120" s="105"/>
      <c r="AO120" s="105"/>
      <c r="AP120" s="105"/>
      <c r="AQ120" s="105"/>
      <c r="AR120" s="105"/>
      <c r="AS120" s="105"/>
      <c r="AT120" s="105"/>
      <c r="AU120" s="105"/>
      <c r="AV120" s="105"/>
      <c r="AW120" s="105"/>
      <c r="AX120" s="105"/>
      <c r="AY120" s="105"/>
      <c r="AZ120" s="20"/>
    </row>
    <row r="121" spans="1:52" s="3" customFormat="1" ht="12.75" hidden="1" x14ac:dyDescent="0.2">
      <c r="B121" s="180"/>
      <c r="C121" s="26"/>
      <c r="D121" s="27" t="s">
        <v>102</v>
      </c>
      <c r="E121" s="85"/>
      <c r="F121" s="85"/>
      <c r="G121" s="85"/>
      <c r="H121" s="85"/>
      <c r="I121" s="85"/>
      <c r="J121" s="85"/>
      <c r="K121" s="85"/>
      <c r="L121" s="85"/>
      <c r="M121" s="85"/>
      <c r="N121" s="85"/>
      <c r="O121" s="85"/>
      <c r="P121" s="85"/>
      <c r="Q121" s="84">
        <v>5</v>
      </c>
      <c r="R121" s="84">
        <v>9</v>
      </c>
      <c r="S121" s="28">
        <v>5</v>
      </c>
      <c r="T121" s="29">
        <v>2</v>
      </c>
      <c r="U121" s="29" t="s">
        <v>54</v>
      </c>
      <c r="V121" s="29"/>
      <c r="W121" s="29"/>
      <c r="X121" s="108"/>
      <c r="Y121" s="108"/>
      <c r="Z121" s="108">
        <v>0</v>
      </c>
      <c r="AA121" s="108">
        <v>0</v>
      </c>
      <c r="AB121" s="109" t="s">
        <v>54</v>
      </c>
      <c r="AC121" s="109" t="s">
        <v>54</v>
      </c>
      <c r="AD121" s="109" t="s">
        <v>54</v>
      </c>
      <c r="AE121" s="109" t="s">
        <v>54</v>
      </c>
      <c r="AF121" s="109" t="s">
        <v>54</v>
      </c>
      <c r="AG121" s="109" t="s">
        <v>54</v>
      </c>
      <c r="AH121" s="109" t="s">
        <v>54</v>
      </c>
      <c r="AI121" s="109" t="s">
        <v>54</v>
      </c>
      <c r="AJ121" s="109" t="s">
        <v>54</v>
      </c>
      <c r="AK121" s="109" t="s">
        <v>54</v>
      </c>
      <c r="AL121" s="109" t="s">
        <v>54</v>
      </c>
      <c r="AM121" s="109"/>
      <c r="AN121" s="105"/>
      <c r="AO121" s="105"/>
      <c r="AP121" s="105"/>
      <c r="AQ121" s="105"/>
      <c r="AR121" s="105"/>
      <c r="AS121" s="105"/>
      <c r="AT121" s="105"/>
      <c r="AU121" s="105"/>
      <c r="AV121" s="105"/>
      <c r="AW121" s="105"/>
      <c r="AX121" s="105"/>
      <c r="AY121" s="105"/>
      <c r="AZ121" s="20"/>
    </row>
    <row r="122" spans="1:52" s="3" customFormat="1" ht="12.75" x14ac:dyDescent="0.2">
      <c r="B122" s="180"/>
      <c r="C122" s="32"/>
      <c r="D122" s="53" t="s">
        <v>442</v>
      </c>
      <c r="E122" s="70">
        <v>58</v>
      </c>
      <c r="F122" s="70">
        <v>77</v>
      </c>
      <c r="G122" s="70">
        <v>119</v>
      </c>
      <c r="H122" s="70">
        <v>227</v>
      </c>
      <c r="I122" s="70">
        <v>317</v>
      </c>
      <c r="J122" s="70">
        <v>356</v>
      </c>
      <c r="K122" s="70">
        <v>315</v>
      </c>
      <c r="L122" s="70">
        <v>269</v>
      </c>
      <c r="M122" s="70">
        <v>248</v>
      </c>
      <c r="N122" s="70">
        <v>190</v>
      </c>
      <c r="O122" s="70">
        <v>199</v>
      </c>
      <c r="P122" s="70">
        <v>208</v>
      </c>
      <c r="Q122" s="70">
        <v>213</v>
      </c>
      <c r="R122" s="70">
        <v>203</v>
      </c>
      <c r="S122" s="54">
        <v>157</v>
      </c>
      <c r="T122" s="55">
        <v>117</v>
      </c>
      <c r="U122" s="55">
        <v>80</v>
      </c>
      <c r="V122" s="55">
        <v>114</v>
      </c>
      <c r="W122" s="55">
        <v>120</v>
      </c>
      <c r="X122" s="107">
        <v>113</v>
      </c>
      <c r="Y122" s="107">
        <v>100</v>
      </c>
      <c r="Z122" s="107"/>
      <c r="AA122" s="107"/>
      <c r="AB122" s="106"/>
      <c r="AC122" s="106"/>
      <c r="AD122" s="106"/>
      <c r="AE122" s="106"/>
      <c r="AF122" s="106"/>
      <c r="AG122" s="106"/>
      <c r="AH122" s="106"/>
      <c r="AI122" s="106"/>
      <c r="AJ122" s="106"/>
      <c r="AK122" s="106"/>
      <c r="AL122" s="106"/>
      <c r="AM122" s="107"/>
      <c r="AN122" s="107"/>
      <c r="AO122" s="107"/>
      <c r="AP122" s="107"/>
      <c r="AQ122" s="107"/>
      <c r="AR122" s="107"/>
      <c r="AS122" s="107"/>
      <c r="AT122" s="107">
        <v>7</v>
      </c>
      <c r="AU122" s="107">
        <v>84</v>
      </c>
      <c r="AV122" s="107">
        <v>89</v>
      </c>
      <c r="AW122" s="107">
        <v>85</v>
      </c>
      <c r="AX122" s="107">
        <v>93</v>
      </c>
      <c r="AY122" s="107">
        <v>82</v>
      </c>
      <c r="AZ122" s="20"/>
    </row>
    <row r="123" spans="1:52" s="3" customFormat="1" ht="12.75" x14ac:dyDescent="0.2">
      <c r="B123" s="180"/>
      <c r="C123" s="32"/>
      <c r="D123" s="53" t="s">
        <v>455</v>
      </c>
      <c r="E123" s="70"/>
      <c r="F123" s="70"/>
      <c r="G123" s="70"/>
      <c r="H123" s="70"/>
      <c r="I123" s="70"/>
      <c r="J123" s="70"/>
      <c r="K123" s="70"/>
      <c r="L123" s="70"/>
      <c r="M123" s="70"/>
      <c r="N123" s="70"/>
      <c r="O123" s="70"/>
      <c r="P123" s="70"/>
      <c r="Q123" s="70"/>
      <c r="R123" s="70"/>
      <c r="S123" s="54"/>
      <c r="T123" s="55"/>
      <c r="U123" s="55"/>
      <c r="V123" s="55"/>
      <c r="W123" s="55"/>
      <c r="X123" s="107"/>
      <c r="Y123" s="107"/>
      <c r="Z123" s="107"/>
      <c r="AA123" s="107"/>
      <c r="AB123" s="106"/>
      <c r="AC123" s="106"/>
      <c r="AD123" s="106"/>
      <c r="AE123" s="106"/>
      <c r="AF123" s="106"/>
      <c r="AG123" s="106"/>
      <c r="AH123" s="106"/>
      <c r="AI123" s="106"/>
      <c r="AJ123" s="106"/>
      <c r="AK123" s="106"/>
      <c r="AL123" s="106"/>
      <c r="AM123" s="107"/>
      <c r="AN123" s="107"/>
      <c r="AO123" s="107"/>
      <c r="AP123" s="107"/>
      <c r="AQ123" s="107"/>
      <c r="AR123" s="107"/>
      <c r="AS123" s="107"/>
      <c r="AT123" s="107"/>
      <c r="AU123" s="107">
        <v>2</v>
      </c>
      <c r="AV123" s="107">
        <v>21</v>
      </c>
      <c r="AW123" s="107">
        <v>41</v>
      </c>
      <c r="AX123" s="107">
        <v>80</v>
      </c>
      <c r="AY123" s="107">
        <v>97</v>
      </c>
      <c r="AZ123" s="20"/>
    </row>
    <row r="124" spans="1:52" s="3" customFormat="1" ht="12.75" x14ac:dyDescent="0.2">
      <c r="B124" s="180"/>
      <c r="C124" s="32"/>
      <c r="D124" s="53" t="s">
        <v>581</v>
      </c>
      <c r="E124" s="70"/>
      <c r="F124" s="70"/>
      <c r="G124" s="70"/>
      <c r="H124" s="70"/>
      <c r="I124" s="70"/>
      <c r="J124" s="70"/>
      <c r="K124" s="70"/>
      <c r="L124" s="70"/>
      <c r="M124" s="70"/>
      <c r="N124" s="70"/>
      <c r="O124" s="70"/>
      <c r="P124" s="70"/>
      <c r="Q124" s="70"/>
      <c r="R124" s="70"/>
      <c r="S124" s="54"/>
      <c r="T124" s="55"/>
      <c r="U124" s="55"/>
      <c r="V124" s="55"/>
      <c r="W124" s="55"/>
      <c r="X124" s="107"/>
      <c r="Y124" s="107"/>
      <c r="Z124" s="107"/>
      <c r="AA124" s="107"/>
      <c r="AB124" s="106"/>
      <c r="AC124" s="106"/>
      <c r="AD124" s="106"/>
      <c r="AE124" s="106"/>
      <c r="AF124" s="106"/>
      <c r="AG124" s="106"/>
      <c r="AH124" s="106"/>
      <c r="AI124" s="106"/>
      <c r="AJ124" s="106"/>
      <c r="AK124" s="106"/>
      <c r="AL124" s="106"/>
      <c r="AM124" s="107"/>
      <c r="AN124" s="107"/>
      <c r="AO124" s="107"/>
      <c r="AP124" s="107"/>
      <c r="AQ124" s="107"/>
      <c r="AR124" s="107"/>
      <c r="AS124" s="107"/>
      <c r="AT124" s="107"/>
      <c r="AU124" s="107"/>
      <c r="AV124" s="107"/>
      <c r="AW124" s="107"/>
      <c r="AX124" s="107">
        <v>2</v>
      </c>
      <c r="AY124" s="107">
        <v>16</v>
      </c>
      <c r="AZ124" s="20"/>
    </row>
    <row r="125" spans="1:52" s="3" customFormat="1" ht="12.75" x14ac:dyDescent="0.2">
      <c r="B125" s="180"/>
      <c r="C125" s="32"/>
      <c r="D125" s="53" t="s">
        <v>69</v>
      </c>
      <c r="E125" s="70">
        <v>18</v>
      </c>
      <c r="F125" s="70">
        <v>19</v>
      </c>
      <c r="G125" s="70">
        <v>17</v>
      </c>
      <c r="H125" s="70">
        <v>14</v>
      </c>
      <c r="I125" s="70">
        <v>20</v>
      </c>
      <c r="J125" s="70">
        <v>13</v>
      </c>
      <c r="K125" s="70">
        <v>13</v>
      </c>
      <c r="L125" s="70">
        <v>12</v>
      </c>
      <c r="M125" s="70">
        <v>16</v>
      </c>
      <c r="N125" s="70">
        <v>12</v>
      </c>
      <c r="O125" s="70">
        <v>17</v>
      </c>
      <c r="P125" s="70">
        <v>11</v>
      </c>
      <c r="Q125" s="70">
        <v>23</v>
      </c>
      <c r="R125" s="70">
        <v>13</v>
      </c>
      <c r="S125" s="54">
        <v>9</v>
      </c>
      <c r="T125" s="55">
        <v>3</v>
      </c>
      <c r="U125" s="55">
        <v>3</v>
      </c>
      <c r="V125" s="55">
        <v>4</v>
      </c>
      <c r="W125" s="55">
        <v>10</v>
      </c>
      <c r="X125" s="107">
        <v>8</v>
      </c>
      <c r="Y125" s="107">
        <v>14</v>
      </c>
      <c r="Z125" s="107">
        <v>17</v>
      </c>
      <c r="AA125" s="107">
        <v>23</v>
      </c>
      <c r="AB125" s="106">
        <v>17</v>
      </c>
      <c r="AC125" s="106">
        <v>22</v>
      </c>
      <c r="AD125" s="106">
        <v>16</v>
      </c>
      <c r="AE125" s="106">
        <v>15</v>
      </c>
      <c r="AF125" s="106">
        <v>27</v>
      </c>
      <c r="AG125" s="106">
        <v>18</v>
      </c>
      <c r="AH125" s="106">
        <v>9</v>
      </c>
      <c r="AI125" s="106">
        <v>8</v>
      </c>
      <c r="AJ125" s="106">
        <v>0</v>
      </c>
      <c r="AK125" s="106">
        <v>4</v>
      </c>
      <c r="AL125" s="106">
        <v>6</v>
      </c>
      <c r="AM125" s="107">
        <v>8</v>
      </c>
      <c r="AN125" s="107">
        <v>11</v>
      </c>
      <c r="AO125" s="107">
        <v>11</v>
      </c>
      <c r="AP125" s="107">
        <v>9</v>
      </c>
      <c r="AQ125" s="107">
        <v>9</v>
      </c>
      <c r="AR125" s="107">
        <v>7</v>
      </c>
      <c r="AS125" s="107">
        <v>3</v>
      </c>
      <c r="AT125" s="107">
        <v>13</v>
      </c>
      <c r="AU125" s="107">
        <v>26</v>
      </c>
      <c r="AV125" s="107">
        <v>24</v>
      </c>
      <c r="AW125" s="107">
        <v>19</v>
      </c>
      <c r="AX125" s="107">
        <v>14</v>
      </c>
      <c r="AY125" s="107">
        <v>14</v>
      </c>
      <c r="AZ125" s="20"/>
    </row>
    <row r="126" spans="1:52" s="3" customFormat="1" ht="12.75" x14ac:dyDescent="0.2">
      <c r="B126" s="180"/>
      <c r="C126" s="32"/>
      <c r="D126" s="53" t="s">
        <v>103</v>
      </c>
      <c r="E126" s="71"/>
      <c r="F126" s="71"/>
      <c r="G126" s="71"/>
      <c r="H126" s="71"/>
      <c r="I126" s="71"/>
      <c r="J126" s="71"/>
      <c r="K126" s="71"/>
      <c r="L126" s="71"/>
      <c r="M126" s="71"/>
      <c r="N126" s="71"/>
      <c r="O126" s="71"/>
      <c r="P126" s="71"/>
      <c r="Q126" s="70"/>
      <c r="R126" s="70"/>
      <c r="S126" s="54"/>
      <c r="T126" s="55">
        <v>1</v>
      </c>
      <c r="U126" s="55">
        <v>2</v>
      </c>
      <c r="V126" s="55">
        <v>6</v>
      </c>
      <c r="W126" s="55">
        <v>10</v>
      </c>
      <c r="X126" s="107">
        <v>9</v>
      </c>
      <c r="Y126" s="107">
        <v>6</v>
      </c>
      <c r="Z126" s="107">
        <v>6</v>
      </c>
      <c r="AA126" s="107">
        <v>13</v>
      </c>
      <c r="AB126" s="106">
        <v>12</v>
      </c>
      <c r="AC126" s="106">
        <v>13</v>
      </c>
      <c r="AD126" s="106">
        <v>16</v>
      </c>
      <c r="AE126" s="106">
        <v>18</v>
      </c>
      <c r="AF126" s="106">
        <v>24</v>
      </c>
      <c r="AG126" s="106">
        <v>25</v>
      </c>
      <c r="AH126" s="106">
        <v>21</v>
      </c>
      <c r="AI126" s="106">
        <v>21</v>
      </c>
      <c r="AJ126" s="106">
        <v>15</v>
      </c>
      <c r="AK126" s="106">
        <v>28</v>
      </c>
      <c r="AL126" s="106">
        <v>32</v>
      </c>
      <c r="AM126" s="107">
        <v>25</v>
      </c>
      <c r="AN126" s="107">
        <v>20</v>
      </c>
      <c r="AO126" s="107">
        <v>25</v>
      </c>
      <c r="AP126" s="107">
        <v>27</v>
      </c>
      <c r="AQ126" s="107">
        <v>18</v>
      </c>
      <c r="AR126" s="107">
        <v>25</v>
      </c>
      <c r="AS126" s="107">
        <v>21</v>
      </c>
      <c r="AT126" s="107">
        <v>21</v>
      </c>
      <c r="AU126" s="107">
        <v>36</v>
      </c>
      <c r="AV126" s="107">
        <v>41</v>
      </c>
      <c r="AW126" s="107">
        <v>27</v>
      </c>
      <c r="AX126" s="107">
        <v>28</v>
      </c>
      <c r="AY126" s="107">
        <v>23</v>
      </c>
      <c r="AZ126" s="20"/>
    </row>
    <row r="127" spans="1:52" s="3" customFormat="1" ht="12.75" x14ac:dyDescent="0.2">
      <c r="B127" s="180"/>
      <c r="C127" s="32"/>
      <c r="D127" s="53" t="s">
        <v>93</v>
      </c>
      <c r="E127" s="70">
        <v>38</v>
      </c>
      <c r="F127" s="70">
        <v>34</v>
      </c>
      <c r="G127" s="70">
        <v>39</v>
      </c>
      <c r="H127" s="70">
        <v>54</v>
      </c>
      <c r="I127" s="70">
        <v>71</v>
      </c>
      <c r="J127" s="70">
        <v>61</v>
      </c>
      <c r="K127" s="70">
        <v>59</v>
      </c>
      <c r="L127" s="70">
        <v>73</v>
      </c>
      <c r="M127" s="70">
        <v>83</v>
      </c>
      <c r="N127" s="70">
        <v>107</v>
      </c>
      <c r="O127" s="70">
        <v>131</v>
      </c>
      <c r="P127" s="70">
        <v>147</v>
      </c>
      <c r="Q127" s="70">
        <v>171</v>
      </c>
      <c r="R127" s="70">
        <v>141</v>
      </c>
      <c r="S127" s="54">
        <v>102</v>
      </c>
      <c r="T127" s="55">
        <v>79</v>
      </c>
      <c r="U127" s="55">
        <v>61</v>
      </c>
      <c r="V127" s="55">
        <v>86</v>
      </c>
      <c r="W127" s="55">
        <v>72</v>
      </c>
      <c r="X127" s="107">
        <v>106</v>
      </c>
      <c r="Y127" s="107">
        <v>99</v>
      </c>
      <c r="Z127" s="107">
        <v>86</v>
      </c>
      <c r="AA127" s="107">
        <v>86</v>
      </c>
      <c r="AB127" s="106">
        <v>87</v>
      </c>
      <c r="AC127" s="106">
        <v>78</v>
      </c>
      <c r="AD127" s="106">
        <v>91</v>
      </c>
      <c r="AE127" s="106">
        <v>87</v>
      </c>
      <c r="AF127" s="106">
        <v>68</v>
      </c>
      <c r="AG127" s="106">
        <v>48</v>
      </c>
      <c r="AH127" s="106">
        <v>53</v>
      </c>
      <c r="AI127" s="106">
        <v>52</v>
      </c>
      <c r="AJ127" s="106">
        <v>59</v>
      </c>
      <c r="AK127" s="106">
        <v>50</v>
      </c>
      <c r="AL127" s="106">
        <v>36</v>
      </c>
      <c r="AM127" s="107">
        <v>36</v>
      </c>
      <c r="AN127" s="107">
        <v>40</v>
      </c>
      <c r="AO127" s="107">
        <v>44</v>
      </c>
      <c r="AP127" s="107">
        <v>57</v>
      </c>
      <c r="AQ127" s="107">
        <v>63</v>
      </c>
      <c r="AR127" s="107">
        <v>70</v>
      </c>
      <c r="AS127" s="107">
        <v>68</v>
      </c>
      <c r="AT127" s="107">
        <v>70</v>
      </c>
      <c r="AU127" s="107">
        <v>105</v>
      </c>
      <c r="AV127" s="107">
        <v>117</v>
      </c>
      <c r="AW127" s="107">
        <v>132</v>
      </c>
      <c r="AX127" s="107">
        <v>123</v>
      </c>
      <c r="AY127" s="107">
        <v>115</v>
      </c>
      <c r="AZ127" s="20"/>
    </row>
    <row r="128" spans="1:52" s="3" customFormat="1" ht="12.75" x14ac:dyDescent="0.2">
      <c r="B128" s="180"/>
      <c r="C128" s="32"/>
      <c r="D128" s="53" t="s">
        <v>105</v>
      </c>
      <c r="E128" s="71"/>
      <c r="F128" s="71"/>
      <c r="G128" s="71"/>
      <c r="H128" s="71"/>
      <c r="I128" s="71"/>
      <c r="J128" s="71"/>
      <c r="K128" s="71"/>
      <c r="L128" s="71"/>
      <c r="M128" s="71"/>
      <c r="N128" s="71"/>
      <c r="O128" s="71"/>
      <c r="P128" s="71"/>
      <c r="Q128" s="70"/>
      <c r="R128" s="70"/>
      <c r="S128" s="54"/>
      <c r="T128" s="55">
        <v>26</v>
      </c>
      <c r="U128" s="55">
        <v>30</v>
      </c>
      <c r="V128" s="55">
        <v>38</v>
      </c>
      <c r="W128" s="55">
        <v>48</v>
      </c>
      <c r="X128" s="107">
        <v>41</v>
      </c>
      <c r="Y128" s="107">
        <v>36</v>
      </c>
      <c r="Z128" s="107">
        <v>44</v>
      </c>
      <c r="AA128" s="107">
        <v>46</v>
      </c>
      <c r="AB128" s="106">
        <v>43</v>
      </c>
      <c r="AC128" s="106">
        <v>53</v>
      </c>
      <c r="AD128" s="106">
        <v>52</v>
      </c>
      <c r="AE128" s="106">
        <v>62</v>
      </c>
      <c r="AF128" s="106">
        <v>69</v>
      </c>
      <c r="AG128" s="106">
        <v>33</v>
      </c>
      <c r="AH128" s="106">
        <v>37</v>
      </c>
      <c r="AI128" s="106">
        <v>42</v>
      </c>
      <c r="AJ128" s="106">
        <v>42</v>
      </c>
      <c r="AK128" s="106">
        <v>43</v>
      </c>
      <c r="AL128" s="106">
        <v>45</v>
      </c>
      <c r="AM128" s="107">
        <v>50</v>
      </c>
      <c r="AN128" s="107">
        <v>40</v>
      </c>
      <c r="AO128" s="107">
        <v>39</v>
      </c>
      <c r="AP128" s="107">
        <v>56</v>
      </c>
      <c r="AQ128" s="107">
        <v>61</v>
      </c>
      <c r="AR128" s="107">
        <v>53</v>
      </c>
      <c r="AS128" s="107">
        <v>62</v>
      </c>
      <c r="AT128" s="107">
        <v>48</v>
      </c>
      <c r="AU128" s="107">
        <v>54</v>
      </c>
      <c r="AV128" s="107">
        <v>41</v>
      </c>
      <c r="AW128" s="107">
        <v>25</v>
      </c>
      <c r="AX128" s="107">
        <v>26</v>
      </c>
      <c r="AY128" s="107">
        <v>31</v>
      </c>
      <c r="AZ128" s="20"/>
    </row>
    <row r="129" spans="1:52" s="3" customFormat="1" ht="12.75" x14ac:dyDescent="0.2">
      <c r="B129" s="180"/>
      <c r="C129" s="32"/>
      <c r="D129" s="53" t="s">
        <v>104</v>
      </c>
      <c r="E129" s="71"/>
      <c r="F129" s="71"/>
      <c r="G129" s="71"/>
      <c r="H129" s="71"/>
      <c r="I129" s="71"/>
      <c r="J129" s="71"/>
      <c r="K129" s="71"/>
      <c r="L129" s="71"/>
      <c r="M129" s="71"/>
      <c r="N129" s="71"/>
      <c r="O129" s="71"/>
      <c r="P129" s="71"/>
      <c r="Q129" s="70"/>
      <c r="R129" s="70"/>
      <c r="S129" s="54"/>
      <c r="T129" s="55"/>
      <c r="U129" s="55">
        <v>5</v>
      </c>
      <c r="V129" s="55">
        <v>16</v>
      </c>
      <c r="W129" s="55">
        <v>18</v>
      </c>
      <c r="X129" s="107">
        <v>28</v>
      </c>
      <c r="Y129" s="107">
        <v>29</v>
      </c>
      <c r="Z129" s="107">
        <v>29</v>
      </c>
      <c r="AA129" s="107">
        <v>32</v>
      </c>
      <c r="AB129" s="106">
        <v>33</v>
      </c>
      <c r="AC129" s="106">
        <v>26</v>
      </c>
      <c r="AD129" s="106">
        <v>34</v>
      </c>
      <c r="AE129" s="106">
        <v>33</v>
      </c>
      <c r="AF129" s="106">
        <v>31</v>
      </c>
      <c r="AG129" s="106">
        <v>21</v>
      </c>
      <c r="AH129" s="106">
        <v>13</v>
      </c>
      <c r="AI129" s="106">
        <v>23</v>
      </c>
      <c r="AJ129" s="106">
        <v>35</v>
      </c>
      <c r="AK129" s="106">
        <v>29</v>
      </c>
      <c r="AL129" s="106">
        <v>16</v>
      </c>
      <c r="AM129" s="107">
        <v>17</v>
      </c>
      <c r="AN129" s="107">
        <v>16</v>
      </c>
      <c r="AO129" s="107">
        <v>26</v>
      </c>
      <c r="AP129" s="107">
        <v>24</v>
      </c>
      <c r="AQ129" s="107">
        <v>24</v>
      </c>
      <c r="AR129" s="107">
        <v>15</v>
      </c>
      <c r="AS129" s="107">
        <v>12</v>
      </c>
      <c r="AT129" s="107">
        <v>11</v>
      </c>
      <c r="AU129" s="107">
        <v>7</v>
      </c>
      <c r="AV129" s="107">
        <v>4</v>
      </c>
      <c r="AW129" s="107">
        <v>3</v>
      </c>
      <c r="AX129" s="107">
        <v>4</v>
      </c>
      <c r="AY129" s="107">
        <v>2</v>
      </c>
      <c r="AZ129" s="20"/>
    </row>
    <row r="130" spans="1:52" s="3" customFormat="1" ht="12.75" x14ac:dyDescent="0.2">
      <c r="B130" s="180"/>
      <c r="C130" s="32"/>
      <c r="D130" s="53" t="s">
        <v>95</v>
      </c>
      <c r="E130" s="70">
        <v>44</v>
      </c>
      <c r="F130" s="70">
        <v>54</v>
      </c>
      <c r="G130" s="70">
        <v>59</v>
      </c>
      <c r="H130" s="70">
        <v>72</v>
      </c>
      <c r="I130" s="70">
        <v>115</v>
      </c>
      <c r="J130" s="70">
        <v>105</v>
      </c>
      <c r="K130" s="70">
        <v>111</v>
      </c>
      <c r="L130" s="70">
        <v>115</v>
      </c>
      <c r="M130" s="70">
        <v>140</v>
      </c>
      <c r="N130" s="70">
        <v>148</v>
      </c>
      <c r="O130" s="70">
        <v>164</v>
      </c>
      <c r="P130" s="70">
        <v>174</v>
      </c>
      <c r="Q130" s="70">
        <v>183</v>
      </c>
      <c r="R130" s="70">
        <v>193</v>
      </c>
      <c r="S130" s="54">
        <v>150</v>
      </c>
      <c r="T130" s="55">
        <v>113</v>
      </c>
      <c r="U130" s="55">
        <v>66</v>
      </c>
      <c r="V130" s="55">
        <v>54</v>
      </c>
      <c r="W130" s="55">
        <v>70</v>
      </c>
      <c r="X130" s="107">
        <v>81</v>
      </c>
      <c r="Y130" s="107">
        <v>101</v>
      </c>
      <c r="Z130" s="107">
        <v>94</v>
      </c>
      <c r="AA130" s="107">
        <v>107</v>
      </c>
      <c r="AB130" s="106">
        <v>112</v>
      </c>
      <c r="AC130" s="106">
        <v>119</v>
      </c>
      <c r="AD130" s="106">
        <v>134</v>
      </c>
      <c r="AE130" s="106">
        <v>133</v>
      </c>
      <c r="AF130" s="106">
        <v>133</v>
      </c>
      <c r="AG130" s="106">
        <v>112</v>
      </c>
      <c r="AH130" s="106">
        <v>15</v>
      </c>
      <c r="AI130" s="106">
        <v>122</v>
      </c>
      <c r="AJ130" s="106">
        <v>133</v>
      </c>
      <c r="AK130" s="106">
        <v>120</v>
      </c>
      <c r="AL130" s="106">
        <v>133</v>
      </c>
      <c r="AM130" s="107">
        <v>121</v>
      </c>
      <c r="AN130" s="107">
        <v>115</v>
      </c>
      <c r="AO130" s="107">
        <v>123</v>
      </c>
      <c r="AP130" s="107">
        <v>125</v>
      </c>
      <c r="AQ130" s="107">
        <v>132</v>
      </c>
      <c r="AR130" s="107">
        <v>128</v>
      </c>
      <c r="AS130" s="107">
        <v>95</v>
      </c>
      <c r="AT130" s="107">
        <v>78</v>
      </c>
      <c r="AU130" s="107">
        <v>88</v>
      </c>
      <c r="AV130" s="107">
        <v>120</v>
      </c>
      <c r="AW130" s="107">
        <v>108</v>
      </c>
      <c r="AX130" s="107">
        <v>77</v>
      </c>
      <c r="AY130" s="107">
        <v>82</v>
      </c>
      <c r="AZ130" s="20"/>
    </row>
    <row r="131" spans="1:52" s="3" customFormat="1" ht="12.75" x14ac:dyDescent="0.2">
      <c r="B131" s="180"/>
      <c r="C131" s="32"/>
      <c r="D131" s="53" t="s">
        <v>108</v>
      </c>
      <c r="E131" s="70">
        <v>58</v>
      </c>
      <c r="F131" s="70">
        <v>77</v>
      </c>
      <c r="G131" s="70">
        <v>119</v>
      </c>
      <c r="H131" s="70">
        <v>227</v>
      </c>
      <c r="I131" s="70">
        <v>317</v>
      </c>
      <c r="J131" s="70">
        <v>356</v>
      </c>
      <c r="K131" s="70">
        <v>315</v>
      </c>
      <c r="L131" s="70">
        <v>269</v>
      </c>
      <c r="M131" s="70">
        <v>248</v>
      </c>
      <c r="N131" s="70">
        <v>190</v>
      </c>
      <c r="O131" s="70">
        <v>199</v>
      </c>
      <c r="P131" s="70">
        <v>208</v>
      </c>
      <c r="Q131" s="70">
        <v>213</v>
      </c>
      <c r="R131" s="70">
        <v>203</v>
      </c>
      <c r="S131" s="54">
        <v>157</v>
      </c>
      <c r="T131" s="55">
        <v>117</v>
      </c>
      <c r="U131" s="55">
        <v>80</v>
      </c>
      <c r="V131" s="55">
        <v>114</v>
      </c>
      <c r="W131" s="55">
        <v>120</v>
      </c>
      <c r="X131" s="107">
        <v>113</v>
      </c>
      <c r="Y131" s="107">
        <v>100</v>
      </c>
      <c r="Z131" s="107">
        <v>98</v>
      </c>
      <c r="AA131" s="107">
        <v>91</v>
      </c>
      <c r="AB131" s="106">
        <v>71</v>
      </c>
      <c r="AC131" s="106">
        <v>36</v>
      </c>
      <c r="AD131" s="106">
        <v>36</v>
      </c>
      <c r="AE131" s="106">
        <v>22</v>
      </c>
      <c r="AF131" s="106">
        <v>22</v>
      </c>
      <c r="AG131" s="106">
        <v>1</v>
      </c>
      <c r="AH131" s="106">
        <v>8</v>
      </c>
      <c r="AI131" s="106">
        <v>7</v>
      </c>
      <c r="AJ131" s="106">
        <v>7</v>
      </c>
      <c r="AK131" s="106">
        <v>11</v>
      </c>
      <c r="AL131" s="106">
        <v>13</v>
      </c>
      <c r="AM131" s="107">
        <v>8</v>
      </c>
      <c r="AN131" s="107">
        <v>6</v>
      </c>
      <c r="AO131" s="107">
        <v>9</v>
      </c>
      <c r="AP131" s="107">
        <v>3</v>
      </c>
      <c r="AQ131" s="107">
        <v>8</v>
      </c>
      <c r="AR131" s="107">
        <v>12</v>
      </c>
      <c r="AS131" s="107">
        <v>12</v>
      </c>
      <c r="AT131" s="107">
        <v>15</v>
      </c>
      <c r="AU131" s="107">
        <v>6</v>
      </c>
      <c r="AV131" s="107">
        <v>2</v>
      </c>
      <c r="AW131" s="107">
        <v>1</v>
      </c>
      <c r="AX131" s="107">
        <v>1</v>
      </c>
      <c r="AY131" s="107"/>
      <c r="AZ131" s="20"/>
    </row>
    <row r="132" spans="1:52" s="3" customFormat="1" ht="12.75" hidden="1" x14ac:dyDescent="0.2">
      <c r="B132" s="180"/>
      <c r="C132" s="32"/>
      <c r="D132" s="53" t="s">
        <v>96</v>
      </c>
      <c r="E132" s="70">
        <v>29</v>
      </c>
      <c r="F132" s="70">
        <v>25</v>
      </c>
      <c r="G132" s="70">
        <v>27</v>
      </c>
      <c r="H132" s="70">
        <v>24</v>
      </c>
      <c r="I132" s="70">
        <v>20</v>
      </c>
      <c r="J132" s="70">
        <v>11</v>
      </c>
      <c r="K132" s="70">
        <v>7</v>
      </c>
      <c r="L132" s="70">
        <v>12</v>
      </c>
      <c r="M132" s="70">
        <v>9</v>
      </c>
      <c r="N132" s="70">
        <v>7</v>
      </c>
      <c r="O132" s="70">
        <v>1</v>
      </c>
      <c r="P132" s="70">
        <v>2</v>
      </c>
      <c r="Q132" s="70">
        <v>5</v>
      </c>
      <c r="R132" s="70">
        <v>7</v>
      </c>
      <c r="S132" s="54">
        <v>4</v>
      </c>
      <c r="T132" s="55"/>
      <c r="U132" s="55"/>
      <c r="V132" s="55"/>
      <c r="W132" s="55"/>
      <c r="X132" s="107"/>
      <c r="Y132" s="107"/>
      <c r="Z132" s="107">
        <v>0</v>
      </c>
      <c r="AA132" s="107">
        <v>0</v>
      </c>
      <c r="AB132" s="106" t="s">
        <v>54</v>
      </c>
      <c r="AC132" s="106" t="s">
        <v>54</v>
      </c>
      <c r="AD132" s="106" t="s">
        <v>54</v>
      </c>
      <c r="AE132" s="106" t="s">
        <v>54</v>
      </c>
      <c r="AF132" s="106" t="s">
        <v>54</v>
      </c>
      <c r="AG132" s="106" t="s">
        <v>54</v>
      </c>
      <c r="AH132" s="106" t="s">
        <v>54</v>
      </c>
      <c r="AI132" s="106" t="s">
        <v>54</v>
      </c>
      <c r="AJ132" s="106" t="s">
        <v>54</v>
      </c>
      <c r="AK132" s="106" t="s">
        <v>54</v>
      </c>
      <c r="AL132" s="106" t="s">
        <v>54</v>
      </c>
      <c r="AM132" s="107"/>
      <c r="AN132" s="107"/>
      <c r="AO132" s="107"/>
      <c r="AP132" s="107"/>
      <c r="AQ132" s="107"/>
      <c r="AR132" s="107"/>
      <c r="AS132" s="107"/>
      <c r="AT132" s="107"/>
      <c r="AU132" s="107"/>
      <c r="AV132" s="107"/>
      <c r="AW132" s="107"/>
      <c r="AX132" s="107"/>
      <c r="AY132" s="107"/>
      <c r="AZ132" s="20"/>
    </row>
    <row r="133" spans="1:52" s="3" customFormat="1" ht="12.75" x14ac:dyDescent="0.2">
      <c r="B133" s="180"/>
      <c r="C133" s="32"/>
      <c r="D133" s="53" t="s">
        <v>98</v>
      </c>
      <c r="E133" s="70">
        <v>129</v>
      </c>
      <c r="F133" s="70">
        <v>143</v>
      </c>
      <c r="G133" s="70">
        <v>170</v>
      </c>
      <c r="H133" s="70">
        <v>203</v>
      </c>
      <c r="I133" s="70">
        <v>205</v>
      </c>
      <c r="J133" s="70">
        <v>202</v>
      </c>
      <c r="K133" s="70">
        <v>173</v>
      </c>
      <c r="L133" s="70">
        <v>179</v>
      </c>
      <c r="M133" s="70">
        <v>214</v>
      </c>
      <c r="N133" s="70">
        <v>184</v>
      </c>
      <c r="O133" s="70">
        <v>201</v>
      </c>
      <c r="P133" s="70">
        <v>194</v>
      </c>
      <c r="Q133" s="70">
        <v>206</v>
      </c>
      <c r="R133" s="70">
        <v>168</v>
      </c>
      <c r="S133" s="54">
        <v>108</v>
      </c>
      <c r="T133" s="55">
        <v>87</v>
      </c>
      <c r="U133" s="55">
        <v>64</v>
      </c>
      <c r="V133" s="55">
        <v>79</v>
      </c>
      <c r="W133" s="55">
        <v>102</v>
      </c>
      <c r="X133" s="107">
        <v>107</v>
      </c>
      <c r="Y133" s="107">
        <v>122</v>
      </c>
      <c r="Z133" s="107">
        <v>135</v>
      </c>
      <c r="AA133" s="107">
        <v>166</v>
      </c>
      <c r="AB133" s="106">
        <v>187</v>
      </c>
      <c r="AC133" s="106">
        <v>189</v>
      </c>
      <c r="AD133" s="106">
        <v>194</v>
      </c>
      <c r="AE133" s="106">
        <v>187</v>
      </c>
      <c r="AF133" s="106">
        <v>214</v>
      </c>
      <c r="AG133" s="106">
        <v>170</v>
      </c>
      <c r="AH133" s="106">
        <v>144</v>
      </c>
      <c r="AI133" s="106">
        <v>135</v>
      </c>
      <c r="AJ133" s="106">
        <v>125</v>
      </c>
      <c r="AK133" s="106">
        <v>118</v>
      </c>
      <c r="AL133" s="106">
        <v>105</v>
      </c>
      <c r="AM133" s="107">
        <v>89</v>
      </c>
      <c r="AN133" s="107">
        <v>106</v>
      </c>
      <c r="AO133" s="107">
        <v>117</v>
      </c>
      <c r="AP133" s="107">
        <v>118</v>
      </c>
      <c r="AQ133" s="107">
        <v>122</v>
      </c>
      <c r="AR133" s="107">
        <v>119</v>
      </c>
      <c r="AS133" s="107">
        <v>102</v>
      </c>
      <c r="AT133" s="107">
        <v>105</v>
      </c>
      <c r="AU133" s="107">
        <v>133</v>
      </c>
      <c r="AV133" s="107">
        <v>136</v>
      </c>
      <c r="AW133" s="107">
        <v>145</v>
      </c>
      <c r="AX133" s="107">
        <v>151</v>
      </c>
      <c r="AY133" s="107">
        <v>131</v>
      </c>
      <c r="AZ133" s="20"/>
    </row>
    <row r="134" spans="1:52" s="3" customFormat="1" ht="12.75" x14ac:dyDescent="0.2">
      <c r="B134" s="180"/>
      <c r="C134" s="32"/>
      <c r="D134" s="53" t="s">
        <v>517</v>
      </c>
      <c r="E134" s="70"/>
      <c r="F134" s="70"/>
      <c r="G134" s="70"/>
      <c r="H134" s="70"/>
      <c r="I134" s="70"/>
      <c r="J134" s="70"/>
      <c r="K134" s="70"/>
      <c r="L134" s="70"/>
      <c r="M134" s="70"/>
      <c r="N134" s="70"/>
      <c r="O134" s="70"/>
      <c r="P134" s="70"/>
      <c r="Q134" s="70"/>
      <c r="R134" s="70"/>
      <c r="S134" s="54"/>
      <c r="T134" s="55"/>
      <c r="U134" s="55"/>
      <c r="V134" s="55"/>
      <c r="W134" s="55"/>
      <c r="X134" s="107"/>
      <c r="Y134" s="107"/>
      <c r="Z134" s="107"/>
      <c r="AA134" s="107"/>
      <c r="AB134" s="106"/>
      <c r="AC134" s="106"/>
      <c r="AD134" s="106"/>
      <c r="AE134" s="106"/>
      <c r="AF134" s="106"/>
      <c r="AG134" s="106"/>
      <c r="AH134" s="106"/>
      <c r="AI134" s="106"/>
      <c r="AJ134" s="106"/>
      <c r="AK134" s="106"/>
      <c r="AL134" s="106"/>
      <c r="AM134" s="107"/>
      <c r="AN134" s="107"/>
      <c r="AO134" s="107"/>
      <c r="AP134" s="107"/>
      <c r="AQ134" s="107"/>
      <c r="AR134" s="107"/>
      <c r="AS134" s="107"/>
      <c r="AT134" s="107"/>
      <c r="AU134" s="107"/>
      <c r="AV134" s="107">
        <v>4</v>
      </c>
      <c r="AW134" s="107">
        <v>11</v>
      </c>
      <c r="AX134" s="107">
        <v>15</v>
      </c>
      <c r="AY134" s="107">
        <v>19</v>
      </c>
      <c r="AZ134" s="20"/>
    </row>
    <row r="135" spans="1:52" s="3" customFormat="1" ht="12.75" hidden="1" x14ac:dyDescent="0.2">
      <c r="B135" s="180"/>
      <c r="C135" s="26"/>
      <c r="D135" s="27" t="s">
        <v>101</v>
      </c>
      <c r="E135" s="85"/>
      <c r="F135" s="85"/>
      <c r="G135" s="85"/>
      <c r="H135" s="85"/>
      <c r="I135" s="85"/>
      <c r="J135" s="85"/>
      <c r="K135" s="85"/>
      <c r="L135" s="85"/>
      <c r="M135" s="85"/>
      <c r="N135" s="84">
        <v>9</v>
      </c>
      <c r="O135" s="84">
        <v>10</v>
      </c>
      <c r="P135" s="84">
        <v>12</v>
      </c>
      <c r="Q135" s="84">
        <v>10</v>
      </c>
      <c r="R135" s="84">
        <v>12</v>
      </c>
      <c r="S135" s="28">
        <v>6</v>
      </c>
      <c r="T135" s="29">
        <v>3</v>
      </c>
      <c r="U135" s="29">
        <v>2</v>
      </c>
      <c r="V135" s="29">
        <v>1</v>
      </c>
      <c r="W135" s="29">
        <v>0</v>
      </c>
      <c r="X135" s="108">
        <v>0</v>
      </c>
      <c r="Y135" s="108">
        <v>1</v>
      </c>
      <c r="Z135" s="108">
        <v>0</v>
      </c>
      <c r="AA135" s="108">
        <v>0</v>
      </c>
      <c r="AB135" s="109" t="s">
        <v>54</v>
      </c>
      <c r="AC135" s="109" t="s">
        <v>54</v>
      </c>
      <c r="AD135" s="109" t="s">
        <v>54</v>
      </c>
      <c r="AE135" s="109" t="s">
        <v>54</v>
      </c>
      <c r="AF135" s="109" t="s">
        <v>54</v>
      </c>
      <c r="AG135" s="109" t="s">
        <v>54</v>
      </c>
      <c r="AH135" s="109" t="s">
        <v>54</v>
      </c>
      <c r="AI135" s="109" t="s">
        <v>54</v>
      </c>
      <c r="AJ135" s="109" t="s">
        <v>54</v>
      </c>
      <c r="AK135" s="109" t="s">
        <v>54</v>
      </c>
      <c r="AL135" s="109" t="s">
        <v>54</v>
      </c>
      <c r="AM135" s="109"/>
      <c r="AN135" s="105"/>
      <c r="AO135" s="105"/>
      <c r="AP135" s="105"/>
      <c r="AQ135" s="105"/>
      <c r="AR135" s="105"/>
      <c r="AS135" s="105"/>
      <c r="AT135" s="105"/>
      <c r="AU135" s="105"/>
      <c r="AV135" s="105"/>
      <c r="AW135" s="105"/>
      <c r="AX135" s="105"/>
      <c r="AY135" s="105"/>
      <c r="AZ135" s="20"/>
    </row>
    <row r="136" spans="1:52" s="3" customFormat="1" ht="12.75" hidden="1" x14ac:dyDescent="0.2">
      <c r="B136" s="180"/>
      <c r="C136" s="26"/>
      <c r="D136" s="27" t="s">
        <v>99</v>
      </c>
      <c r="E136" s="85"/>
      <c r="F136" s="85"/>
      <c r="G136" s="85"/>
      <c r="H136" s="85"/>
      <c r="I136" s="84">
        <v>3</v>
      </c>
      <c r="J136" s="84">
        <v>8</v>
      </c>
      <c r="K136" s="84">
        <v>15</v>
      </c>
      <c r="L136" s="84">
        <v>20</v>
      </c>
      <c r="M136" s="84">
        <v>25</v>
      </c>
      <c r="N136" s="84">
        <v>27</v>
      </c>
      <c r="O136" s="84">
        <v>30</v>
      </c>
      <c r="P136" s="84">
        <v>27</v>
      </c>
      <c r="Q136" s="84">
        <v>40</v>
      </c>
      <c r="R136" s="84">
        <v>32</v>
      </c>
      <c r="S136" s="28">
        <v>25</v>
      </c>
      <c r="T136" s="29" t="s">
        <v>54</v>
      </c>
      <c r="U136" s="29"/>
      <c r="V136" s="29"/>
      <c r="W136" s="29"/>
      <c r="X136" s="108"/>
      <c r="Y136" s="108"/>
      <c r="Z136" s="108">
        <v>0</v>
      </c>
      <c r="AA136" s="108">
        <v>0</v>
      </c>
      <c r="AB136" s="109" t="s">
        <v>54</v>
      </c>
      <c r="AC136" s="109" t="s">
        <v>54</v>
      </c>
      <c r="AD136" s="109" t="s">
        <v>54</v>
      </c>
      <c r="AE136" s="109" t="s">
        <v>54</v>
      </c>
      <c r="AF136" s="109" t="s">
        <v>54</v>
      </c>
      <c r="AG136" s="109" t="s">
        <v>54</v>
      </c>
      <c r="AH136" s="109" t="s">
        <v>54</v>
      </c>
      <c r="AI136" s="109" t="s">
        <v>54</v>
      </c>
      <c r="AJ136" s="109" t="s">
        <v>54</v>
      </c>
      <c r="AK136" s="109" t="s">
        <v>54</v>
      </c>
      <c r="AL136" s="109" t="s">
        <v>54</v>
      </c>
      <c r="AM136" s="109"/>
      <c r="AN136" s="105"/>
      <c r="AO136" s="105"/>
      <c r="AP136" s="105"/>
      <c r="AQ136" s="105"/>
      <c r="AR136" s="105"/>
      <c r="AS136" s="105"/>
      <c r="AT136" s="105"/>
      <c r="AU136" s="105"/>
      <c r="AV136" s="105"/>
      <c r="AW136" s="105"/>
      <c r="AX136" s="105"/>
      <c r="AY136" s="105"/>
      <c r="AZ136" s="20"/>
    </row>
    <row r="137" spans="1:52" s="3" customFormat="1" ht="12.75" hidden="1" x14ac:dyDescent="0.2">
      <c r="A137" s="3" t="s">
        <v>251</v>
      </c>
      <c r="B137" s="73" t="s">
        <v>539</v>
      </c>
      <c r="C137" s="2" t="s">
        <v>24</v>
      </c>
      <c r="D137" s="20"/>
      <c r="E137" s="2">
        <v>25</v>
      </c>
      <c r="F137" s="2">
        <v>20</v>
      </c>
      <c r="G137" s="2">
        <v>22</v>
      </c>
      <c r="H137" s="2">
        <v>23</v>
      </c>
      <c r="I137" s="2">
        <v>37</v>
      </c>
      <c r="J137" s="2">
        <v>28</v>
      </c>
      <c r="K137" s="2">
        <v>21</v>
      </c>
      <c r="L137" s="2">
        <v>14</v>
      </c>
      <c r="M137" s="2">
        <v>24</v>
      </c>
      <c r="N137" s="2">
        <v>17</v>
      </c>
      <c r="O137" s="2">
        <v>25</v>
      </c>
      <c r="P137" s="2">
        <v>14</v>
      </c>
      <c r="Q137" s="2">
        <v>11</v>
      </c>
      <c r="R137" s="2">
        <v>2</v>
      </c>
      <c r="S137" s="2">
        <v>2</v>
      </c>
      <c r="T137" s="3">
        <v>1</v>
      </c>
      <c r="U137" s="3">
        <v>0</v>
      </c>
      <c r="V137" s="42"/>
      <c r="W137" s="42"/>
      <c r="X137" s="112"/>
      <c r="Y137" s="112"/>
      <c r="Z137" s="112"/>
      <c r="AA137" s="112"/>
      <c r="AB137" s="105" t="s">
        <v>54</v>
      </c>
      <c r="AC137" s="105" t="s">
        <v>54</v>
      </c>
      <c r="AD137" s="105" t="s">
        <v>54</v>
      </c>
      <c r="AE137" s="105" t="s">
        <v>54</v>
      </c>
      <c r="AF137" s="105" t="s">
        <v>54</v>
      </c>
      <c r="AG137" s="105" t="s">
        <v>54</v>
      </c>
      <c r="AH137" s="105" t="s">
        <v>54</v>
      </c>
      <c r="AI137" s="105" t="s">
        <v>54</v>
      </c>
      <c r="AJ137" s="105" t="s">
        <v>54</v>
      </c>
      <c r="AK137" s="105" t="s">
        <v>54</v>
      </c>
      <c r="AL137" s="105" t="s">
        <v>54</v>
      </c>
      <c r="AM137" s="105"/>
      <c r="AN137" s="105"/>
      <c r="AO137" s="105"/>
      <c r="AP137" s="105"/>
      <c r="AQ137" s="105"/>
      <c r="AR137" s="105"/>
      <c r="AS137" s="105"/>
      <c r="AT137" s="105"/>
      <c r="AU137" s="105"/>
      <c r="AV137" s="105"/>
      <c r="AW137" s="105"/>
      <c r="AX137" s="105"/>
      <c r="AY137" s="105"/>
      <c r="AZ137" s="20"/>
    </row>
    <row r="138" spans="1:52" s="3" customFormat="1" ht="12.75" hidden="1" x14ac:dyDescent="0.2">
      <c r="B138" s="180"/>
      <c r="C138" s="26"/>
      <c r="D138" s="27" t="s">
        <v>97</v>
      </c>
      <c r="E138" s="84">
        <v>34</v>
      </c>
      <c r="F138" s="84">
        <v>35</v>
      </c>
      <c r="G138" s="84">
        <v>42</v>
      </c>
      <c r="H138" s="84">
        <v>46</v>
      </c>
      <c r="I138" s="84">
        <v>44</v>
      </c>
      <c r="J138" s="84">
        <v>32</v>
      </c>
      <c r="K138" s="84">
        <v>34</v>
      </c>
      <c r="L138" s="84">
        <v>39</v>
      </c>
      <c r="M138" s="84">
        <v>37</v>
      </c>
      <c r="N138" s="84">
        <v>29</v>
      </c>
      <c r="O138" s="84">
        <v>29</v>
      </c>
      <c r="P138" s="84">
        <v>26</v>
      </c>
      <c r="Q138" s="84">
        <v>37</v>
      </c>
      <c r="R138" s="84">
        <v>44</v>
      </c>
      <c r="S138" s="28">
        <v>24</v>
      </c>
      <c r="T138" s="29">
        <v>19</v>
      </c>
      <c r="U138" s="29">
        <v>16</v>
      </c>
      <c r="V138" s="29">
        <v>11</v>
      </c>
      <c r="W138" s="29">
        <v>9</v>
      </c>
      <c r="X138" s="108">
        <v>1</v>
      </c>
      <c r="Y138" s="108">
        <v>0</v>
      </c>
      <c r="Z138" s="108">
        <v>1</v>
      </c>
      <c r="AA138" s="108">
        <v>1</v>
      </c>
      <c r="AB138" s="109" t="s">
        <v>54</v>
      </c>
      <c r="AC138" s="109" t="s">
        <v>54</v>
      </c>
      <c r="AD138" s="109" t="s">
        <v>54</v>
      </c>
      <c r="AE138" s="109" t="s">
        <v>54</v>
      </c>
      <c r="AF138" s="109" t="s">
        <v>54</v>
      </c>
      <c r="AG138" s="109" t="s">
        <v>54</v>
      </c>
      <c r="AH138" s="109" t="s">
        <v>54</v>
      </c>
      <c r="AI138" s="109" t="s">
        <v>54</v>
      </c>
      <c r="AJ138" s="109" t="s">
        <v>54</v>
      </c>
      <c r="AK138" s="109" t="s">
        <v>54</v>
      </c>
      <c r="AL138" s="109" t="s">
        <v>54</v>
      </c>
      <c r="AM138" s="109"/>
      <c r="AN138" s="105"/>
      <c r="AO138" s="105"/>
      <c r="AP138" s="105"/>
      <c r="AQ138" s="105"/>
      <c r="AR138" s="105"/>
      <c r="AS138" s="105"/>
      <c r="AT138" s="105"/>
      <c r="AU138" s="105"/>
      <c r="AV138" s="105"/>
      <c r="AW138" s="105"/>
      <c r="AX138" s="105"/>
      <c r="AY138" s="105"/>
      <c r="AZ138" s="20"/>
    </row>
    <row r="139" spans="1:52" s="3" customFormat="1" ht="12.75" x14ac:dyDescent="0.2">
      <c r="A139" s="3" t="s">
        <v>339</v>
      </c>
      <c r="B139" s="60" t="s">
        <v>540</v>
      </c>
      <c r="C139" s="2" t="s">
        <v>339</v>
      </c>
      <c r="D139" s="20"/>
      <c r="R139" s="2"/>
      <c r="S139" s="2"/>
      <c r="X139" s="105"/>
      <c r="Y139" s="105"/>
      <c r="Z139" s="105"/>
      <c r="AA139" s="105"/>
      <c r="AB139" s="105"/>
      <c r="AC139" s="105"/>
      <c r="AD139" s="105"/>
      <c r="AE139" s="105"/>
      <c r="AF139" s="105"/>
      <c r="AG139" s="105"/>
      <c r="AH139" s="105"/>
      <c r="AI139" s="105"/>
      <c r="AJ139" s="105"/>
      <c r="AK139" s="105"/>
      <c r="AL139" s="105"/>
      <c r="AM139" s="105"/>
      <c r="AN139" s="105"/>
      <c r="AO139" s="105"/>
      <c r="AP139" s="105"/>
      <c r="AQ139" s="105">
        <v>176</v>
      </c>
      <c r="AR139" s="105">
        <v>186</v>
      </c>
      <c r="AS139" s="105">
        <v>167</v>
      </c>
      <c r="AT139" s="105">
        <v>130</v>
      </c>
      <c r="AU139" s="105">
        <v>57</v>
      </c>
      <c r="AV139" s="105">
        <v>17</v>
      </c>
      <c r="AW139" s="105">
        <v>5</v>
      </c>
      <c r="AX139" s="105">
        <v>1</v>
      </c>
      <c r="AY139" s="105"/>
      <c r="AZ139" s="20"/>
    </row>
    <row r="140" spans="1:52" s="3" customFormat="1" ht="12.75" customHeight="1" x14ac:dyDescent="0.2">
      <c r="A140" s="3" t="s">
        <v>339</v>
      </c>
      <c r="B140" s="60" t="s">
        <v>495</v>
      </c>
      <c r="C140" s="2" t="s">
        <v>339</v>
      </c>
      <c r="D140" s="20"/>
      <c r="R140" s="2">
        <v>0</v>
      </c>
      <c r="S140" s="2">
        <v>0</v>
      </c>
      <c r="T140" s="3">
        <v>0</v>
      </c>
      <c r="W140" s="3">
        <v>16</v>
      </c>
      <c r="X140" s="105">
        <v>82</v>
      </c>
      <c r="Y140" s="105">
        <v>177</v>
      </c>
      <c r="Z140" s="105">
        <v>292</v>
      </c>
      <c r="AA140" s="105">
        <v>355</v>
      </c>
      <c r="AB140" s="105">
        <v>419</v>
      </c>
      <c r="AC140" s="105">
        <v>325</v>
      </c>
      <c r="AD140" s="105">
        <v>244</v>
      </c>
      <c r="AE140" s="105">
        <v>165</v>
      </c>
      <c r="AF140" s="105">
        <v>133</v>
      </c>
      <c r="AG140" s="105">
        <v>99</v>
      </c>
      <c r="AH140" s="105">
        <v>79</v>
      </c>
      <c r="AI140" s="105">
        <v>94</v>
      </c>
      <c r="AJ140" s="105">
        <v>116</v>
      </c>
      <c r="AK140" s="105">
        <v>102</v>
      </c>
      <c r="AL140" s="105">
        <v>132</v>
      </c>
      <c r="AM140" s="105">
        <v>124</v>
      </c>
      <c r="AN140" s="105">
        <v>124</v>
      </c>
      <c r="AO140" s="105">
        <v>133</v>
      </c>
      <c r="AP140" s="105">
        <v>175</v>
      </c>
      <c r="AQ140" s="105"/>
      <c r="AR140" s="105"/>
      <c r="AS140" s="105"/>
      <c r="AT140" s="105"/>
      <c r="AU140" s="105"/>
      <c r="AV140" s="105"/>
      <c r="AW140" s="105"/>
      <c r="AX140" s="105"/>
      <c r="AY140" s="105"/>
      <c r="AZ140" s="20"/>
    </row>
    <row r="141" spans="1:52" s="3" customFormat="1" ht="12.75" x14ac:dyDescent="0.2">
      <c r="A141" s="3" t="s">
        <v>244</v>
      </c>
      <c r="B141" s="73" t="s">
        <v>541</v>
      </c>
      <c r="C141" s="2" t="s">
        <v>338</v>
      </c>
      <c r="D141" s="20"/>
      <c r="F141" s="2">
        <v>16</v>
      </c>
      <c r="G141" s="2">
        <v>11</v>
      </c>
      <c r="H141" s="2">
        <v>13</v>
      </c>
      <c r="I141" s="2">
        <v>8</v>
      </c>
      <c r="J141" s="2">
        <v>8</v>
      </c>
      <c r="K141" s="2">
        <v>4</v>
      </c>
      <c r="L141" s="2">
        <v>10</v>
      </c>
      <c r="M141" s="2">
        <v>11</v>
      </c>
      <c r="N141" s="2">
        <v>8</v>
      </c>
      <c r="O141" s="2">
        <v>3</v>
      </c>
      <c r="P141" s="2">
        <v>5</v>
      </c>
      <c r="Q141" s="2">
        <v>9</v>
      </c>
      <c r="R141" s="2">
        <v>17</v>
      </c>
      <c r="S141" s="2">
        <v>12</v>
      </c>
      <c r="T141" s="3">
        <v>16</v>
      </c>
      <c r="U141" s="3">
        <v>10</v>
      </c>
      <c r="V141" s="3">
        <v>14</v>
      </c>
      <c r="W141" s="3">
        <v>16</v>
      </c>
      <c r="X141" s="105">
        <v>17</v>
      </c>
      <c r="Y141" s="105">
        <v>20</v>
      </c>
      <c r="Z141" s="105">
        <v>24</v>
      </c>
      <c r="AA141" s="105">
        <v>45</v>
      </c>
      <c r="AB141" s="105">
        <v>64</v>
      </c>
      <c r="AC141" s="105">
        <v>76</v>
      </c>
      <c r="AD141" s="105">
        <v>76</v>
      </c>
      <c r="AE141" s="105">
        <v>77</v>
      </c>
      <c r="AF141" s="105">
        <v>70</v>
      </c>
      <c r="AG141" s="105">
        <v>71</v>
      </c>
      <c r="AH141" s="105">
        <v>62</v>
      </c>
      <c r="AI141" s="105">
        <v>69</v>
      </c>
      <c r="AJ141" s="105">
        <v>79</v>
      </c>
      <c r="AK141" s="105">
        <v>71</v>
      </c>
      <c r="AL141" s="105">
        <v>59</v>
      </c>
      <c r="AM141" s="105">
        <v>48</v>
      </c>
      <c r="AN141" s="105">
        <v>66</v>
      </c>
      <c r="AO141" s="105">
        <v>80</v>
      </c>
      <c r="AP141" s="105">
        <v>87</v>
      </c>
      <c r="AQ141" s="105">
        <v>93</v>
      </c>
      <c r="AR141" s="105">
        <v>104</v>
      </c>
      <c r="AS141" s="105">
        <v>90</v>
      </c>
      <c r="AT141" s="105">
        <v>50</v>
      </c>
      <c r="AU141" s="105">
        <v>14</v>
      </c>
      <c r="AV141" s="105">
        <v>1</v>
      </c>
      <c r="AW141" s="105"/>
      <c r="AX141" s="105"/>
      <c r="AY141" s="105"/>
      <c r="AZ141" s="20"/>
    </row>
    <row r="142" spans="1:52" s="3" customFormat="1" ht="12.75" x14ac:dyDescent="0.2">
      <c r="A142" s="3" t="s">
        <v>244</v>
      </c>
      <c r="B142" s="73" t="s">
        <v>542</v>
      </c>
      <c r="C142" s="2" t="s">
        <v>305</v>
      </c>
      <c r="D142" s="20"/>
      <c r="E142" s="2">
        <v>17</v>
      </c>
      <c r="F142" s="2">
        <v>9</v>
      </c>
      <c r="G142" s="2">
        <v>15</v>
      </c>
      <c r="H142" s="2">
        <v>13</v>
      </c>
      <c r="I142" s="2">
        <v>10</v>
      </c>
      <c r="J142" s="2">
        <v>12</v>
      </c>
      <c r="K142" s="2">
        <v>10</v>
      </c>
      <c r="L142" s="2">
        <v>17</v>
      </c>
      <c r="M142" s="2">
        <v>9</v>
      </c>
      <c r="N142" s="2">
        <v>14</v>
      </c>
      <c r="O142" s="2">
        <v>14</v>
      </c>
      <c r="P142" s="2">
        <v>16</v>
      </c>
      <c r="Q142" s="2">
        <v>14</v>
      </c>
      <c r="R142" s="2">
        <v>22</v>
      </c>
      <c r="S142" s="2">
        <v>21</v>
      </c>
      <c r="T142" s="3">
        <v>23</v>
      </c>
      <c r="U142" s="3">
        <v>23</v>
      </c>
      <c r="V142" s="3">
        <v>25</v>
      </c>
      <c r="W142" s="3">
        <v>17</v>
      </c>
      <c r="X142" s="105">
        <v>10</v>
      </c>
      <c r="Y142" s="105">
        <v>15</v>
      </c>
      <c r="Z142" s="105">
        <v>18</v>
      </c>
      <c r="AA142" s="105">
        <v>17</v>
      </c>
      <c r="AB142" s="105">
        <v>15</v>
      </c>
      <c r="AC142" s="105">
        <v>11</v>
      </c>
      <c r="AD142" s="105">
        <v>20</v>
      </c>
      <c r="AE142" s="105">
        <v>19</v>
      </c>
      <c r="AF142" s="105">
        <v>17</v>
      </c>
      <c r="AG142" s="105">
        <v>25</v>
      </c>
      <c r="AH142" s="105">
        <v>21</v>
      </c>
      <c r="AI142" s="105">
        <v>33</v>
      </c>
      <c r="AJ142" s="105">
        <v>22</v>
      </c>
      <c r="AK142" s="105">
        <v>17</v>
      </c>
      <c r="AL142" s="105">
        <v>15</v>
      </c>
      <c r="AM142" s="105">
        <v>23</v>
      </c>
      <c r="AN142" s="105">
        <v>33</v>
      </c>
      <c r="AO142" s="105">
        <v>52</v>
      </c>
      <c r="AP142" s="105">
        <v>62</v>
      </c>
      <c r="AQ142" s="105">
        <v>40</v>
      </c>
      <c r="AR142" s="105">
        <v>33</v>
      </c>
      <c r="AS142" s="105">
        <v>29</v>
      </c>
      <c r="AT142" s="105">
        <v>36</v>
      </c>
      <c r="AU142" s="105">
        <v>28</v>
      </c>
      <c r="AV142" s="105">
        <v>20</v>
      </c>
      <c r="AW142" s="105">
        <v>22</v>
      </c>
      <c r="AX142" s="105">
        <v>21</v>
      </c>
      <c r="AY142" s="105">
        <v>12</v>
      </c>
      <c r="AZ142" s="20"/>
    </row>
    <row r="143" spans="1:52" s="3" customFormat="1" ht="12.75" x14ac:dyDescent="0.2">
      <c r="B143" s="73" t="s">
        <v>556</v>
      </c>
      <c r="C143" s="2" t="s">
        <v>598</v>
      </c>
      <c r="D143" s="20"/>
      <c r="E143" s="2"/>
      <c r="F143" s="2"/>
      <c r="G143" s="2"/>
      <c r="H143" s="2"/>
      <c r="I143" s="2"/>
      <c r="J143" s="2"/>
      <c r="K143" s="2"/>
      <c r="L143" s="2"/>
      <c r="M143" s="2"/>
      <c r="N143" s="2"/>
      <c r="O143" s="2"/>
      <c r="P143" s="2"/>
      <c r="Q143" s="2"/>
      <c r="R143" s="2"/>
      <c r="S143" s="2"/>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v>21</v>
      </c>
      <c r="AS143" s="105">
        <v>38</v>
      </c>
      <c r="AT143" s="105">
        <v>46</v>
      </c>
      <c r="AU143" s="105">
        <v>40</v>
      </c>
      <c r="AV143" s="105">
        <v>128</v>
      </c>
      <c r="AW143" s="105">
        <v>162</v>
      </c>
      <c r="AX143" s="105">
        <v>125</v>
      </c>
      <c r="AY143" s="105">
        <v>339</v>
      </c>
      <c r="AZ143" s="20"/>
    </row>
    <row r="144" spans="1:52" s="3" customFormat="1" ht="12.75" x14ac:dyDescent="0.2">
      <c r="B144" s="73" t="s">
        <v>556</v>
      </c>
      <c r="C144" s="2" t="s">
        <v>605</v>
      </c>
      <c r="D144" s="20"/>
      <c r="E144" s="2"/>
      <c r="F144" s="2"/>
      <c r="G144" s="2"/>
      <c r="H144" s="2"/>
      <c r="I144" s="2"/>
      <c r="J144" s="2"/>
      <c r="K144" s="2"/>
      <c r="L144" s="2"/>
      <c r="M144" s="2"/>
      <c r="N144" s="2"/>
      <c r="O144" s="2"/>
      <c r="P144" s="2"/>
      <c r="Q144" s="2"/>
      <c r="R144" s="2"/>
      <c r="S144" s="2"/>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v>244</v>
      </c>
      <c r="AZ144" s="20"/>
    </row>
    <row r="145" spans="1:52" s="115" customFormat="1" ht="12.75" customHeight="1" x14ac:dyDescent="0.2">
      <c r="A145" s="116" t="s">
        <v>311</v>
      </c>
      <c r="B145" s="185"/>
      <c r="C145" s="100"/>
      <c r="D145" s="104"/>
      <c r="E145" s="116">
        <v>863</v>
      </c>
      <c r="F145" s="116">
        <v>781</v>
      </c>
      <c r="G145" s="116">
        <v>743</v>
      </c>
      <c r="H145" s="116">
        <v>775</v>
      </c>
      <c r="I145" s="116">
        <v>705</v>
      </c>
      <c r="J145" s="116">
        <v>598</v>
      </c>
      <c r="K145" s="116">
        <v>572</v>
      </c>
      <c r="L145" s="116">
        <v>536</v>
      </c>
      <c r="M145" s="116">
        <v>540</v>
      </c>
      <c r="N145" s="116">
        <v>574</v>
      </c>
      <c r="O145" s="116">
        <v>648</v>
      </c>
      <c r="P145" s="116">
        <v>830</v>
      </c>
      <c r="Q145" s="116">
        <v>947</v>
      </c>
      <c r="R145" s="116">
        <v>985</v>
      </c>
      <c r="S145" s="116">
        <v>878</v>
      </c>
      <c r="T145" s="116">
        <v>767</v>
      </c>
      <c r="U145" s="116">
        <v>767</v>
      </c>
      <c r="V145" s="116">
        <v>837</v>
      </c>
      <c r="W145" s="116">
        <v>919</v>
      </c>
      <c r="X145" s="162">
        <v>911</v>
      </c>
      <c r="Y145" s="162">
        <v>945</v>
      </c>
      <c r="Z145" s="162">
        <v>1004</v>
      </c>
      <c r="AA145" s="162">
        <v>1027</v>
      </c>
      <c r="AB145" s="162">
        <v>967</v>
      </c>
      <c r="AC145" s="162">
        <v>1029</v>
      </c>
      <c r="AD145" s="162">
        <v>1058</v>
      </c>
      <c r="AE145" s="162">
        <v>1108</v>
      </c>
      <c r="AF145" s="162">
        <v>1181</v>
      </c>
      <c r="AG145" s="162">
        <v>1185</v>
      </c>
      <c r="AH145" s="162">
        <v>1092</v>
      </c>
      <c r="AI145" s="162">
        <v>996</v>
      </c>
      <c r="AJ145" s="162">
        <v>1028</v>
      </c>
      <c r="AK145" s="162">
        <v>1013</v>
      </c>
      <c r="AL145" s="162">
        <v>1033</v>
      </c>
      <c r="AM145" s="162">
        <v>1058</v>
      </c>
      <c r="AN145" s="162">
        <v>1136</v>
      </c>
      <c r="AO145" s="162">
        <v>1196</v>
      </c>
      <c r="AP145" s="162">
        <v>1254</v>
      </c>
      <c r="AQ145" s="162">
        <v>1291</v>
      </c>
      <c r="AR145" s="162">
        <v>1240</v>
      </c>
      <c r="AS145" s="162">
        <v>1173</v>
      </c>
      <c r="AT145" s="162">
        <v>1068</v>
      </c>
      <c r="AU145" s="162">
        <f>SUM(AU146,AU150:AU152,AU161,AU164:AU168)</f>
        <v>1148</v>
      </c>
      <c r="AV145" s="162">
        <f>SUM(AV146,AV150:AV152,AV161,AV164:AV168)</f>
        <v>1250</v>
      </c>
      <c r="AW145" s="162">
        <f>SUM(AW146,AW150:AW152,AW161,AW164:AW168)</f>
        <v>1248</v>
      </c>
      <c r="AX145" s="162">
        <f>SUM(AX146,AX150:AX152,AX161,AX164:AX168)</f>
        <v>1198</v>
      </c>
      <c r="AY145" s="162">
        <f>SUM(AY146,AY150:AY152,AY161,AY164:AY168)</f>
        <v>1460</v>
      </c>
      <c r="AZ145" s="214"/>
    </row>
    <row r="146" spans="1:52" s="17" customFormat="1" ht="15" x14ac:dyDescent="0.25">
      <c r="A146" s="3" t="s">
        <v>362</v>
      </c>
      <c r="B146" s="186" t="s">
        <v>543</v>
      </c>
      <c r="C146" s="2" t="s">
        <v>229</v>
      </c>
      <c r="D146" s="20"/>
      <c r="E146" s="2"/>
      <c r="F146" s="2"/>
      <c r="G146" s="2"/>
      <c r="H146" s="2"/>
      <c r="I146" s="2"/>
      <c r="J146" s="2"/>
      <c r="K146" s="2"/>
      <c r="L146" s="2"/>
      <c r="M146" s="2"/>
      <c r="N146" s="2"/>
      <c r="O146" s="2"/>
      <c r="P146" s="2"/>
      <c r="Q146" s="2"/>
      <c r="R146" s="2"/>
      <c r="S146" s="2"/>
      <c r="T146" s="3"/>
      <c r="U146" s="3"/>
      <c r="V146" s="3"/>
      <c r="W146" s="3"/>
      <c r="X146" s="105"/>
      <c r="Y146" s="105"/>
      <c r="Z146" s="105"/>
      <c r="AA146" s="105"/>
      <c r="AB146" s="105"/>
      <c r="AC146" s="105"/>
      <c r="AD146" s="105"/>
      <c r="AE146" s="105"/>
      <c r="AF146" s="105"/>
      <c r="AG146" s="105"/>
      <c r="AH146" s="105" t="s">
        <v>54</v>
      </c>
      <c r="AI146" s="105" t="s">
        <v>54</v>
      </c>
      <c r="AJ146" s="105" t="s">
        <v>54</v>
      </c>
      <c r="AK146" s="105" t="s">
        <v>54</v>
      </c>
      <c r="AL146" s="105">
        <v>62</v>
      </c>
      <c r="AM146" s="105">
        <v>153</v>
      </c>
      <c r="AN146" s="105">
        <v>197</v>
      </c>
      <c r="AO146" s="105">
        <v>220</v>
      </c>
      <c r="AP146" s="105">
        <v>251</v>
      </c>
      <c r="AQ146" s="105">
        <v>258</v>
      </c>
      <c r="AR146" s="105">
        <f>212+33</f>
        <v>245</v>
      </c>
      <c r="AS146" s="105">
        <f>176+24</f>
        <v>200</v>
      </c>
      <c r="AT146" s="105">
        <v>164</v>
      </c>
      <c r="AU146" s="105">
        <v>159</v>
      </c>
      <c r="AV146" s="105">
        <v>193</v>
      </c>
      <c r="AW146" s="105">
        <v>159</v>
      </c>
      <c r="AX146" s="105">
        <v>159</v>
      </c>
      <c r="AY146" s="105">
        <v>240</v>
      </c>
      <c r="AZ146" s="215"/>
    </row>
    <row r="147" spans="1:52" s="3" customFormat="1" ht="12.75" x14ac:dyDescent="0.2">
      <c r="A147" s="3" t="s">
        <v>362</v>
      </c>
      <c r="B147" s="73" t="s">
        <v>544</v>
      </c>
      <c r="C147" s="2" t="s">
        <v>25</v>
      </c>
      <c r="D147" s="72"/>
      <c r="E147" s="2">
        <v>9</v>
      </c>
      <c r="F147" s="2">
        <v>13</v>
      </c>
      <c r="G147" s="2">
        <v>18</v>
      </c>
      <c r="H147" s="2">
        <v>26</v>
      </c>
      <c r="I147" s="2">
        <v>23</v>
      </c>
      <c r="J147" s="2">
        <v>22</v>
      </c>
      <c r="K147" s="2">
        <v>24</v>
      </c>
      <c r="L147" s="2">
        <v>27</v>
      </c>
      <c r="M147" s="2">
        <v>27</v>
      </c>
      <c r="N147" s="2">
        <v>29</v>
      </c>
      <c r="O147" s="2">
        <v>32</v>
      </c>
      <c r="P147" s="2">
        <v>29</v>
      </c>
      <c r="Q147" s="2">
        <v>26</v>
      </c>
      <c r="R147" s="2">
        <v>36</v>
      </c>
      <c r="S147" s="2">
        <v>40</v>
      </c>
      <c r="T147" s="3">
        <v>26</v>
      </c>
      <c r="U147" s="3">
        <v>35</v>
      </c>
      <c r="V147" s="3">
        <v>30</v>
      </c>
      <c r="W147" s="3">
        <v>51</v>
      </c>
      <c r="X147" s="105">
        <v>46</v>
      </c>
      <c r="Y147" s="105">
        <v>50</v>
      </c>
      <c r="Z147" s="105">
        <v>45</v>
      </c>
      <c r="AA147" s="105">
        <v>42</v>
      </c>
      <c r="AB147" s="105">
        <v>36</v>
      </c>
      <c r="AC147" s="105">
        <v>38</v>
      </c>
      <c r="AD147" s="105">
        <v>39</v>
      </c>
      <c r="AE147" s="105">
        <v>47</v>
      </c>
      <c r="AF147" s="105">
        <v>63</v>
      </c>
      <c r="AG147" s="105">
        <v>56</v>
      </c>
      <c r="AH147" s="105">
        <v>60</v>
      </c>
      <c r="AI147" s="105">
        <v>56</v>
      </c>
      <c r="AJ147" s="105">
        <v>70</v>
      </c>
      <c r="AK147" s="105">
        <v>61</v>
      </c>
      <c r="AL147" s="105">
        <v>68</v>
      </c>
      <c r="AM147" s="105">
        <v>85</v>
      </c>
      <c r="AN147" s="105">
        <v>97</v>
      </c>
      <c r="AO147" s="105">
        <v>81</v>
      </c>
      <c r="AP147" s="105">
        <v>105</v>
      </c>
      <c r="AQ147" s="105">
        <v>73</v>
      </c>
      <c r="AR147" s="105">
        <v>9</v>
      </c>
      <c r="AS147" s="105">
        <v>2</v>
      </c>
      <c r="AT147" s="105">
        <v>1</v>
      </c>
      <c r="AU147" s="105"/>
      <c r="AV147" s="105"/>
      <c r="AW147" s="105"/>
      <c r="AX147" s="105"/>
      <c r="AY147" s="105"/>
      <c r="AZ147" s="20"/>
    </row>
    <row r="148" spans="1:52" s="3" customFormat="1" ht="12.75" hidden="1" x14ac:dyDescent="0.2">
      <c r="B148" s="73"/>
      <c r="C148" s="26"/>
      <c r="D148" s="27" t="s">
        <v>308</v>
      </c>
      <c r="E148" s="40"/>
      <c r="F148" s="40"/>
      <c r="G148" s="40"/>
      <c r="H148" s="40"/>
      <c r="I148" s="40"/>
      <c r="J148" s="40"/>
      <c r="K148" s="40"/>
      <c r="L148" s="40"/>
      <c r="M148" s="40"/>
      <c r="N148" s="40"/>
      <c r="O148" s="40"/>
      <c r="P148" s="40"/>
      <c r="Q148" s="40"/>
      <c r="R148" s="40"/>
      <c r="S148" s="40"/>
      <c r="T148" s="26"/>
      <c r="U148" s="26"/>
      <c r="V148" s="26"/>
      <c r="W148" s="26"/>
      <c r="X148" s="160"/>
      <c r="Y148" s="160"/>
      <c r="Z148" s="160"/>
      <c r="AA148" s="160"/>
      <c r="AB148" s="108">
        <v>32</v>
      </c>
      <c r="AC148" s="108">
        <v>35</v>
      </c>
      <c r="AD148" s="108">
        <v>36</v>
      </c>
      <c r="AE148" s="110" t="s">
        <v>54</v>
      </c>
      <c r="AF148" s="110" t="s">
        <v>54</v>
      </c>
      <c r="AG148" s="110" t="s">
        <v>54</v>
      </c>
      <c r="AH148" s="110" t="s">
        <v>54</v>
      </c>
      <c r="AI148" s="110" t="s">
        <v>54</v>
      </c>
      <c r="AJ148" s="110" t="s">
        <v>54</v>
      </c>
      <c r="AK148" s="110" t="s">
        <v>54</v>
      </c>
      <c r="AL148" s="110" t="s">
        <v>54</v>
      </c>
      <c r="AM148" s="105"/>
      <c r="AN148" s="105"/>
      <c r="AO148" s="105"/>
      <c r="AP148" s="105"/>
      <c r="AQ148" s="105"/>
      <c r="AR148" s="105"/>
      <c r="AS148" s="105"/>
      <c r="AT148" s="105"/>
      <c r="AU148" s="105"/>
      <c r="AV148" s="105"/>
      <c r="AW148" s="105"/>
      <c r="AX148" s="105"/>
      <c r="AY148" s="105"/>
      <c r="AZ148" s="20"/>
    </row>
    <row r="149" spans="1:52" s="3" customFormat="1" ht="12.75" hidden="1" x14ac:dyDescent="0.2">
      <c r="B149" s="73"/>
      <c r="C149" s="26"/>
      <c r="D149" s="27" t="s">
        <v>169</v>
      </c>
      <c r="E149" s="40"/>
      <c r="F149" s="40"/>
      <c r="G149" s="40"/>
      <c r="H149" s="40"/>
      <c r="I149" s="40"/>
      <c r="J149" s="40"/>
      <c r="K149" s="40"/>
      <c r="L149" s="40"/>
      <c r="M149" s="40"/>
      <c r="N149" s="40"/>
      <c r="O149" s="40"/>
      <c r="P149" s="40"/>
      <c r="Q149" s="40"/>
      <c r="R149" s="40"/>
      <c r="S149" s="40"/>
      <c r="T149" s="26"/>
      <c r="U149" s="26"/>
      <c r="V149" s="26"/>
      <c r="W149" s="26"/>
      <c r="X149" s="160"/>
      <c r="Y149" s="160"/>
      <c r="Z149" s="160"/>
      <c r="AA149" s="160"/>
      <c r="AB149" s="108">
        <v>4</v>
      </c>
      <c r="AC149" s="108">
        <v>3</v>
      </c>
      <c r="AD149" s="108">
        <v>3</v>
      </c>
      <c r="AE149" s="110" t="s">
        <v>54</v>
      </c>
      <c r="AF149" s="110" t="s">
        <v>54</v>
      </c>
      <c r="AG149" s="110" t="s">
        <v>54</v>
      </c>
      <c r="AH149" s="110" t="s">
        <v>54</v>
      </c>
      <c r="AI149" s="110" t="s">
        <v>54</v>
      </c>
      <c r="AJ149" s="110" t="s">
        <v>54</v>
      </c>
      <c r="AK149" s="110" t="s">
        <v>54</v>
      </c>
      <c r="AL149" s="110" t="s">
        <v>54</v>
      </c>
      <c r="AM149" s="105"/>
      <c r="AN149" s="105"/>
      <c r="AO149" s="105"/>
      <c r="AP149" s="105"/>
      <c r="AQ149" s="105"/>
      <c r="AR149" s="105"/>
      <c r="AS149" s="105"/>
      <c r="AT149" s="105"/>
      <c r="AU149" s="105"/>
      <c r="AV149" s="105"/>
      <c r="AW149" s="105"/>
      <c r="AX149" s="105"/>
      <c r="AY149" s="105"/>
      <c r="AZ149" s="20"/>
    </row>
    <row r="150" spans="1:52" s="3" customFormat="1" ht="12.75" x14ac:dyDescent="0.2">
      <c r="A150" s="3" t="s">
        <v>362</v>
      </c>
      <c r="B150" s="186" t="s">
        <v>545</v>
      </c>
      <c r="C150" s="2" t="s">
        <v>315</v>
      </c>
      <c r="D150" s="20"/>
      <c r="E150" s="2"/>
      <c r="F150" s="2"/>
      <c r="G150" s="2"/>
      <c r="H150" s="2"/>
      <c r="I150" s="2"/>
      <c r="J150" s="2"/>
      <c r="K150" s="2"/>
      <c r="L150" s="2"/>
      <c r="M150" s="2"/>
      <c r="N150" s="2"/>
      <c r="O150" s="2"/>
      <c r="P150" s="2"/>
      <c r="Q150" s="2"/>
      <c r="R150" s="2"/>
      <c r="S150" s="2"/>
      <c r="X150" s="105"/>
      <c r="Y150" s="105"/>
      <c r="Z150" s="105"/>
      <c r="AA150" s="105"/>
      <c r="AB150" s="105"/>
      <c r="AC150" s="105"/>
      <c r="AD150" s="105"/>
      <c r="AE150" s="105"/>
      <c r="AF150" s="105"/>
      <c r="AG150" s="105"/>
      <c r="AH150" s="105"/>
      <c r="AI150" s="105"/>
      <c r="AJ150" s="105"/>
      <c r="AK150" s="105"/>
      <c r="AL150" s="105"/>
      <c r="AM150" s="105"/>
      <c r="AN150" s="105"/>
      <c r="AO150" s="105"/>
      <c r="AP150" s="105">
        <v>1</v>
      </c>
      <c r="AQ150" s="105">
        <v>22</v>
      </c>
      <c r="AR150" s="105">
        <v>41</v>
      </c>
      <c r="AS150" s="105">
        <v>46</v>
      </c>
      <c r="AT150" s="105">
        <v>28</v>
      </c>
      <c r="AU150" s="105">
        <v>19</v>
      </c>
      <c r="AV150" s="105">
        <v>30</v>
      </c>
      <c r="AW150" s="105">
        <v>26</v>
      </c>
      <c r="AX150" s="105">
        <v>18</v>
      </c>
      <c r="AY150" s="105">
        <v>43</v>
      </c>
      <c r="AZ150" s="20"/>
    </row>
    <row r="151" spans="1:52" s="3" customFormat="1" ht="12.75" x14ac:dyDescent="0.2">
      <c r="A151" s="3" t="s">
        <v>362</v>
      </c>
      <c r="B151" s="186" t="s">
        <v>546</v>
      </c>
      <c r="C151" s="2" t="s">
        <v>354</v>
      </c>
      <c r="D151" s="20"/>
      <c r="E151" s="2"/>
      <c r="F151" s="2"/>
      <c r="G151" s="2"/>
      <c r="H151" s="2"/>
      <c r="I151" s="2"/>
      <c r="J151" s="2"/>
      <c r="K151" s="2"/>
      <c r="L151" s="2"/>
      <c r="M151" s="2"/>
      <c r="N151" s="2"/>
      <c r="O151" s="2"/>
      <c r="P151" s="2"/>
      <c r="Q151" s="2"/>
      <c r="R151" s="2"/>
      <c r="S151" s="2"/>
      <c r="X151" s="105"/>
      <c r="Y151" s="105"/>
      <c r="Z151" s="105"/>
      <c r="AA151" s="105"/>
      <c r="AB151" s="105"/>
      <c r="AC151" s="105"/>
      <c r="AD151" s="105"/>
      <c r="AE151" s="105"/>
      <c r="AF151" s="105"/>
      <c r="AG151" s="105"/>
      <c r="AH151" s="105"/>
      <c r="AI151" s="105"/>
      <c r="AJ151" s="105"/>
      <c r="AK151" s="105"/>
      <c r="AL151" s="105"/>
      <c r="AM151" s="105"/>
      <c r="AN151" s="105"/>
      <c r="AO151" s="105"/>
      <c r="AP151" s="105"/>
      <c r="AQ151" s="105">
        <v>57</v>
      </c>
      <c r="AR151" s="105">
        <v>97</v>
      </c>
      <c r="AS151" s="105">
        <v>87</v>
      </c>
      <c r="AT151" s="105">
        <v>64</v>
      </c>
      <c r="AU151" s="105">
        <v>57</v>
      </c>
      <c r="AV151" s="105">
        <v>61</v>
      </c>
      <c r="AW151" s="105">
        <v>48</v>
      </c>
      <c r="AX151" s="105">
        <v>43</v>
      </c>
      <c r="AY151" s="105">
        <v>43</v>
      </c>
      <c r="AZ151" s="20"/>
    </row>
    <row r="152" spans="1:52" s="3" customFormat="1" ht="12.75" x14ac:dyDescent="0.2">
      <c r="A152" s="3" t="s">
        <v>362</v>
      </c>
      <c r="B152" s="73" t="s">
        <v>498</v>
      </c>
      <c r="C152" s="2" t="s">
        <v>341</v>
      </c>
      <c r="D152" s="38"/>
      <c r="E152" s="2"/>
      <c r="F152" s="2"/>
      <c r="G152" s="2"/>
      <c r="H152" s="2"/>
      <c r="I152" s="2"/>
      <c r="J152" s="2"/>
      <c r="K152" s="2"/>
      <c r="L152" s="2"/>
      <c r="M152" s="2"/>
      <c r="N152" s="2"/>
      <c r="O152" s="2"/>
      <c r="P152" s="2"/>
      <c r="Q152" s="2"/>
      <c r="R152" s="2"/>
      <c r="S152" s="2"/>
      <c r="X152" s="105"/>
      <c r="Y152" s="105"/>
      <c r="Z152" s="105"/>
      <c r="AA152" s="105"/>
      <c r="AB152" s="105"/>
      <c r="AC152" s="105"/>
      <c r="AD152" s="105">
        <v>66</v>
      </c>
      <c r="AE152" s="105">
        <v>67</v>
      </c>
      <c r="AF152" s="105">
        <v>80</v>
      </c>
      <c r="AG152" s="105">
        <v>93</v>
      </c>
      <c r="AH152" s="105">
        <v>74</v>
      </c>
      <c r="AI152" s="105">
        <v>66</v>
      </c>
      <c r="AJ152" s="105">
        <v>79</v>
      </c>
      <c r="AK152" s="105">
        <v>86</v>
      </c>
      <c r="AL152" s="105">
        <v>81</v>
      </c>
      <c r="AM152" s="105">
        <v>86</v>
      </c>
      <c r="AN152" s="105">
        <v>77</v>
      </c>
      <c r="AO152" s="105">
        <v>78</v>
      </c>
      <c r="AP152" s="105">
        <v>86</v>
      </c>
      <c r="AQ152" s="105">
        <v>131</v>
      </c>
      <c r="AR152" s="105">
        <f>91+51</f>
        <v>142</v>
      </c>
      <c r="AS152" s="105">
        <v>135</v>
      </c>
      <c r="AT152" s="105">
        <v>96</v>
      </c>
      <c r="AU152" s="105">
        <v>105</v>
      </c>
      <c r="AV152" s="105">
        <v>106</v>
      </c>
      <c r="AW152" s="105">
        <v>86</v>
      </c>
      <c r="AX152" s="105">
        <v>72</v>
      </c>
      <c r="AY152" s="105">
        <v>102</v>
      </c>
      <c r="AZ152" s="20"/>
    </row>
    <row r="153" spans="1:52" s="3" customFormat="1" ht="12.75" x14ac:dyDescent="0.2">
      <c r="A153" s="3" t="s">
        <v>361</v>
      </c>
      <c r="B153" s="186" t="s">
        <v>543</v>
      </c>
      <c r="C153" s="2" t="s">
        <v>337</v>
      </c>
      <c r="D153" s="20"/>
      <c r="E153" s="2"/>
      <c r="F153" s="2"/>
      <c r="G153" s="2"/>
      <c r="H153" s="2"/>
      <c r="I153" s="2"/>
      <c r="J153" s="2"/>
      <c r="K153" s="2"/>
      <c r="L153" s="2"/>
      <c r="M153" s="2"/>
      <c r="N153" s="2"/>
      <c r="O153" s="2"/>
      <c r="P153" s="2"/>
      <c r="Q153" s="2"/>
      <c r="R153" s="2"/>
      <c r="S153" s="2"/>
      <c r="X153" s="105"/>
      <c r="Y153" s="105"/>
      <c r="Z153" s="105"/>
      <c r="AA153" s="105"/>
      <c r="AB153" s="105"/>
      <c r="AC153" s="105"/>
      <c r="AD153" s="105"/>
      <c r="AE153" s="105"/>
      <c r="AF153" s="105"/>
      <c r="AG153" s="105"/>
      <c r="AH153" s="105">
        <v>149</v>
      </c>
      <c r="AI153" s="105">
        <v>71</v>
      </c>
      <c r="AJ153" s="105">
        <v>76</v>
      </c>
      <c r="AK153" s="105">
        <v>90</v>
      </c>
      <c r="AL153" s="105">
        <v>59</v>
      </c>
      <c r="AM153" s="105">
        <v>7</v>
      </c>
      <c r="AN153" s="105">
        <v>1</v>
      </c>
      <c r="AO153" s="105"/>
      <c r="AP153" s="105"/>
      <c r="AQ153" s="105"/>
      <c r="AR153" s="105"/>
      <c r="AS153" s="105"/>
      <c r="AT153" s="105"/>
      <c r="AU153" s="105"/>
      <c r="AV153" s="105"/>
      <c r="AW153" s="105"/>
      <c r="AX153" s="105"/>
      <c r="AY153" s="105"/>
      <c r="AZ153" s="20"/>
    </row>
    <row r="154" spans="1:52" s="3" customFormat="1" ht="12.75" x14ac:dyDescent="0.2">
      <c r="A154" s="3" t="s">
        <v>361</v>
      </c>
      <c r="B154" s="186" t="s">
        <v>475</v>
      </c>
      <c r="C154" s="2" t="s">
        <v>162</v>
      </c>
      <c r="D154" s="72"/>
      <c r="E154" s="2"/>
      <c r="F154" s="2"/>
      <c r="G154" s="2"/>
      <c r="H154" s="2"/>
      <c r="I154" s="2"/>
      <c r="J154" s="2"/>
      <c r="K154" s="2"/>
      <c r="L154" s="2"/>
      <c r="M154" s="2"/>
      <c r="N154" s="2"/>
      <c r="O154" s="2"/>
      <c r="P154" s="2"/>
      <c r="Q154" s="2"/>
      <c r="R154" s="2"/>
      <c r="S154" s="2"/>
      <c r="X154" s="105"/>
      <c r="Y154" s="105"/>
      <c r="Z154" s="105">
        <v>87</v>
      </c>
      <c r="AA154" s="105">
        <v>94</v>
      </c>
      <c r="AB154" s="105">
        <v>121</v>
      </c>
      <c r="AC154" s="105">
        <v>135</v>
      </c>
      <c r="AD154" s="105">
        <v>156</v>
      </c>
      <c r="AE154" s="105">
        <v>164</v>
      </c>
      <c r="AF154" s="105">
        <v>180</v>
      </c>
      <c r="AG154" s="105">
        <v>180</v>
      </c>
      <c r="AH154" s="105" t="s">
        <v>54</v>
      </c>
      <c r="AI154" s="105">
        <v>10</v>
      </c>
      <c r="AJ154" s="105" t="s">
        <v>54</v>
      </c>
      <c r="AK154" s="105" t="s">
        <v>54</v>
      </c>
      <c r="AL154" s="105" t="s">
        <v>54</v>
      </c>
      <c r="AM154" s="105"/>
      <c r="AN154" s="105"/>
      <c r="AO154" s="105"/>
      <c r="AP154" s="105"/>
      <c r="AQ154" s="105"/>
      <c r="AR154" s="105"/>
      <c r="AS154" s="105"/>
      <c r="AT154" s="105"/>
      <c r="AU154" s="105"/>
      <c r="AV154" s="105"/>
      <c r="AW154" s="105"/>
      <c r="AX154" s="105"/>
      <c r="AY154" s="105"/>
      <c r="AZ154" s="20"/>
    </row>
    <row r="155" spans="1:52" s="3" customFormat="1" ht="12.75" hidden="1" x14ac:dyDescent="0.2">
      <c r="B155" s="179"/>
      <c r="C155" s="26"/>
      <c r="D155" s="27" t="s">
        <v>308</v>
      </c>
      <c r="E155" s="28"/>
      <c r="F155" s="28"/>
      <c r="G155" s="28"/>
      <c r="H155" s="28"/>
      <c r="I155" s="28"/>
      <c r="J155" s="28"/>
      <c r="K155" s="28"/>
      <c r="L155" s="28"/>
      <c r="M155" s="28"/>
      <c r="N155" s="28"/>
      <c r="O155" s="28"/>
      <c r="P155" s="28"/>
      <c r="Q155" s="28"/>
      <c r="R155" s="28"/>
      <c r="S155" s="28"/>
      <c r="T155" s="29"/>
      <c r="U155" s="29"/>
      <c r="V155" s="29"/>
      <c r="W155" s="29"/>
      <c r="X155" s="108"/>
      <c r="Y155" s="108"/>
      <c r="Z155" s="108"/>
      <c r="AA155" s="108"/>
      <c r="AB155" s="108">
        <v>98</v>
      </c>
      <c r="AC155" s="108">
        <v>131</v>
      </c>
      <c r="AD155" s="108">
        <v>149</v>
      </c>
      <c r="AE155" s="105" t="s">
        <v>54</v>
      </c>
      <c r="AF155" s="105" t="s">
        <v>54</v>
      </c>
      <c r="AG155" s="105" t="s">
        <v>54</v>
      </c>
      <c r="AH155" s="105" t="s">
        <v>54</v>
      </c>
      <c r="AI155" s="105" t="s">
        <v>54</v>
      </c>
      <c r="AJ155" s="105" t="s">
        <v>54</v>
      </c>
      <c r="AK155" s="105" t="s">
        <v>54</v>
      </c>
      <c r="AL155" s="105" t="s">
        <v>54</v>
      </c>
      <c r="AM155" s="105"/>
      <c r="AN155" s="105"/>
      <c r="AO155" s="105"/>
      <c r="AP155" s="105"/>
      <c r="AQ155" s="105"/>
      <c r="AR155" s="105"/>
      <c r="AS155" s="105"/>
      <c r="AT155" s="105"/>
      <c r="AU155" s="105"/>
      <c r="AV155" s="105"/>
      <c r="AW155" s="105"/>
      <c r="AX155" s="105"/>
      <c r="AY155" s="105"/>
      <c r="AZ155" s="20"/>
    </row>
    <row r="156" spans="1:52" s="3" customFormat="1" ht="12.75" hidden="1" x14ac:dyDescent="0.2">
      <c r="B156" s="179"/>
      <c r="C156" s="26"/>
      <c r="D156" s="27" t="s">
        <v>255</v>
      </c>
      <c r="E156" s="28"/>
      <c r="F156" s="28"/>
      <c r="G156" s="28"/>
      <c r="H156" s="28"/>
      <c r="I156" s="28"/>
      <c r="J156" s="28"/>
      <c r="K156" s="28"/>
      <c r="L156" s="28"/>
      <c r="M156" s="28"/>
      <c r="N156" s="28"/>
      <c r="O156" s="28"/>
      <c r="P156" s="28"/>
      <c r="Q156" s="28"/>
      <c r="R156" s="28"/>
      <c r="S156" s="28"/>
      <c r="T156" s="29"/>
      <c r="U156" s="29"/>
      <c r="V156" s="29"/>
      <c r="W156" s="29"/>
      <c r="X156" s="108"/>
      <c r="Y156" s="108"/>
      <c r="Z156" s="108"/>
      <c r="AA156" s="108"/>
      <c r="AB156" s="108">
        <v>16</v>
      </c>
      <c r="AC156" s="108">
        <v>2</v>
      </c>
      <c r="AD156" s="108">
        <v>3</v>
      </c>
      <c r="AE156" s="105" t="s">
        <v>54</v>
      </c>
      <c r="AF156" s="105" t="s">
        <v>54</v>
      </c>
      <c r="AG156" s="105" t="s">
        <v>54</v>
      </c>
      <c r="AH156" s="105" t="s">
        <v>54</v>
      </c>
      <c r="AI156" s="105" t="s">
        <v>54</v>
      </c>
      <c r="AJ156" s="105" t="s">
        <v>54</v>
      </c>
      <c r="AK156" s="105" t="s">
        <v>54</v>
      </c>
      <c r="AL156" s="105" t="s">
        <v>54</v>
      </c>
      <c r="AM156" s="105"/>
      <c r="AN156" s="105"/>
      <c r="AO156" s="105"/>
      <c r="AP156" s="105"/>
      <c r="AQ156" s="105"/>
      <c r="AR156" s="105"/>
      <c r="AS156" s="105"/>
      <c r="AT156" s="105"/>
      <c r="AU156" s="105"/>
      <c r="AV156" s="105"/>
      <c r="AW156" s="105"/>
      <c r="AX156" s="105"/>
      <c r="AY156" s="105"/>
      <c r="AZ156" s="20"/>
    </row>
    <row r="157" spans="1:52" s="3" customFormat="1" ht="12.75" hidden="1" x14ac:dyDescent="0.2">
      <c r="B157" s="179"/>
      <c r="C157" s="26"/>
      <c r="D157" s="27" t="s">
        <v>256</v>
      </c>
      <c r="E157" s="28"/>
      <c r="F157" s="28"/>
      <c r="G157" s="28"/>
      <c r="H157" s="28"/>
      <c r="I157" s="28"/>
      <c r="J157" s="28"/>
      <c r="K157" s="28"/>
      <c r="L157" s="28"/>
      <c r="M157" s="28"/>
      <c r="N157" s="28"/>
      <c r="O157" s="28"/>
      <c r="P157" s="28"/>
      <c r="Q157" s="28"/>
      <c r="R157" s="28"/>
      <c r="S157" s="28"/>
      <c r="T157" s="29"/>
      <c r="U157" s="29"/>
      <c r="V157" s="29"/>
      <c r="W157" s="29"/>
      <c r="X157" s="108"/>
      <c r="Y157" s="108"/>
      <c r="Z157" s="108"/>
      <c r="AA157" s="108"/>
      <c r="AB157" s="108">
        <v>7</v>
      </c>
      <c r="AC157" s="108">
        <v>2</v>
      </c>
      <c r="AD157" s="108">
        <v>4</v>
      </c>
      <c r="AE157" s="105" t="s">
        <v>54</v>
      </c>
      <c r="AF157" s="105" t="s">
        <v>54</v>
      </c>
      <c r="AG157" s="105" t="s">
        <v>54</v>
      </c>
      <c r="AH157" s="105" t="s">
        <v>54</v>
      </c>
      <c r="AI157" s="105" t="s">
        <v>54</v>
      </c>
      <c r="AJ157" s="105" t="s">
        <v>54</v>
      </c>
      <c r="AK157" s="105" t="s">
        <v>54</v>
      </c>
      <c r="AL157" s="105" t="s">
        <v>54</v>
      </c>
      <c r="AM157" s="105"/>
      <c r="AN157" s="105"/>
      <c r="AO157" s="105"/>
      <c r="AP157" s="105"/>
      <c r="AQ157" s="105"/>
      <c r="AR157" s="105"/>
      <c r="AS157" s="105"/>
      <c r="AT157" s="105"/>
      <c r="AU157" s="105"/>
      <c r="AV157" s="105"/>
      <c r="AW157" s="105"/>
      <c r="AX157" s="105"/>
      <c r="AY157" s="105"/>
      <c r="AZ157" s="20"/>
    </row>
    <row r="158" spans="1:52" s="3" customFormat="1" ht="12.75" x14ac:dyDescent="0.2">
      <c r="A158" s="3" t="s">
        <v>361</v>
      </c>
      <c r="B158" s="73" t="s">
        <v>547</v>
      </c>
      <c r="C158" s="2" t="s">
        <v>190</v>
      </c>
      <c r="D158" s="20"/>
      <c r="E158" s="2">
        <v>112</v>
      </c>
      <c r="F158" s="2">
        <v>98</v>
      </c>
      <c r="G158" s="2">
        <v>67</v>
      </c>
      <c r="H158" s="2">
        <v>81</v>
      </c>
      <c r="I158" s="2">
        <v>83</v>
      </c>
      <c r="J158" s="2">
        <v>82</v>
      </c>
      <c r="K158" s="2">
        <v>76</v>
      </c>
      <c r="L158" s="2">
        <v>55</v>
      </c>
      <c r="M158" s="2">
        <v>51</v>
      </c>
      <c r="N158" s="2">
        <v>58</v>
      </c>
      <c r="O158" s="2" t="s">
        <v>54</v>
      </c>
      <c r="P158" s="2" t="s">
        <v>54</v>
      </c>
      <c r="Q158" s="2" t="s">
        <v>54</v>
      </c>
      <c r="R158" s="2" t="s">
        <v>54</v>
      </c>
      <c r="S158" s="2" t="s">
        <v>54</v>
      </c>
      <c r="T158" s="3" t="s">
        <v>54</v>
      </c>
      <c r="U158" s="3" t="s">
        <v>54</v>
      </c>
      <c r="V158" s="3" t="s">
        <v>54</v>
      </c>
      <c r="W158" s="3" t="s">
        <v>54</v>
      </c>
      <c r="X158" s="105" t="s">
        <v>54</v>
      </c>
      <c r="Y158" s="105" t="s">
        <v>54</v>
      </c>
      <c r="Z158" s="105" t="s">
        <v>54</v>
      </c>
      <c r="AA158" s="105" t="s">
        <v>54</v>
      </c>
      <c r="AB158" s="105" t="s">
        <v>54</v>
      </c>
      <c r="AC158" s="105" t="s">
        <v>54</v>
      </c>
      <c r="AD158" s="105" t="s">
        <v>54</v>
      </c>
      <c r="AE158" s="105" t="s">
        <v>54</v>
      </c>
      <c r="AF158" s="105" t="s">
        <v>54</v>
      </c>
      <c r="AG158" s="105" t="s">
        <v>54</v>
      </c>
      <c r="AH158" s="105">
        <v>3</v>
      </c>
      <c r="AI158" s="105">
        <v>59</v>
      </c>
      <c r="AJ158" s="105">
        <v>63</v>
      </c>
      <c r="AK158" s="105">
        <v>71</v>
      </c>
      <c r="AL158" s="105">
        <v>43</v>
      </c>
      <c r="AM158" s="105">
        <v>36</v>
      </c>
      <c r="AN158" s="105">
        <v>9</v>
      </c>
      <c r="AO158" s="105">
        <v>2</v>
      </c>
      <c r="AP158" s="105"/>
      <c r="AQ158" s="105"/>
      <c r="AR158" s="105"/>
      <c r="AS158" s="105"/>
      <c r="AT158" s="105"/>
      <c r="AU158" s="105"/>
      <c r="AV158" s="105"/>
      <c r="AW158" s="105"/>
      <c r="AX158" s="105"/>
      <c r="AY158" s="105"/>
      <c r="AZ158" s="20"/>
    </row>
    <row r="159" spans="1:52" s="3" customFormat="1" ht="12.75" hidden="1" x14ac:dyDescent="0.2">
      <c r="A159" s="3" t="s">
        <v>361</v>
      </c>
      <c r="B159" s="73" t="s">
        <v>26</v>
      </c>
      <c r="C159" s="2" t="s">
        <v>27</v>
      </c>
      <c r="D159" s="20"/>
      <c r="E159" s="2">
        <v>112</v>
      </c>
      <c r="F159" s="2">
        <v>98</v>
      </c>
      <c r="G159" s="2">
        <v>67</v>
      </c>
      <c r="H159" s="2">
        <v>81</v>
      </c>
      <c r="I159" s="2">
        <v>83</v>
      </c>
      <c r="J159" s="2">
        <v>82</v>
      </c>
      <c r="K159" s="2">
        <v>76</v>
      </c>
      <c r="L159" s="2">
        <v>55</v>
      </c>
      <c r="M159" s="2">
        <v>51</v>
      </c>
      <c r="N159" s="2">
        <v>58</v>
      </c>
      <c r="O159" s="2">
        <v>45</v>
      </c>
      <c r="P159" s="2">
        <v>67</v>
      </c>
      <c r="Q159" s="2">
        <v>67</v>
      </c>
      <c r="R159" s="2">
        <v>70</v>
      </c>
      <c r="S159" s="2">
        <v>78</v>
      </c>
      <c r="T159" s="3">
        <v>75</v>
      </c>
      <c r="U159" s="3">
        <v>77</v>
      </c>
      <c r="V159" s="3">
        <v>67</v>
      </c>
      <c r="W159" s="3">
        <v>52</v>
      </c>
      <c r="X159" s="105">
        <v>69</v>
      </c>
      <c r="Y159" s="105">
        <v>76</v>
      </c>
      <c r="Z159" s="105">
        <v>5</v>
      </c>
      <c r="AA159" s="105">
        <v>1</v>
      </c>
      <c r="AB159" s="105" t="s">
        <v>54</v>
      </c>
      <c r="AC159" s="105" t="s">
        <v>54</v>
      </c>
      <c r="AD159" s="105" t="s">
        <v>54</v>
      </c>
      <c r="AE159" s="105" t="s">
        <v>54</v>
      </c>
      <c r="AF159" s="105" t="s">
        <v>54</v>
      </c>
      <c r="AG159" s="105" t="s">
        <v>54</v>
      </c>
      <c r="AH159" s="105" t="s">
        <v>54</v>
      </c>
      <c r="AI159" s="105" t="s">
        <v>54</v>
      </c>
      <c r="AJ159" s="105" t="s">
        <v>54</v>
      </c>
      <c r="AK159" s="105" t="s">
        <v>54</v>
      </c>
      <c r="AL159" s="105" t="s">
        <v>54</v>
      </c>
      <c r="AM159" s="105"/>
      <c r="AN159" s="105"/>
      <c r="AO159" s="105"/>
      <c r="AP159" s="105"/>
      <c r="AQ159" s="105"/>
      <c r="AR159" s="105"/>
      <c r="AS159" s="105"/>
      <c r="AT159" s="105"/>
      <c r="AU159" s="105"/>
      <c r="AV159" s="105"/>
      <c r="AW159" s="105"/>
      <c r="AX159" s="105"/>
      <c r="AY159" s="105"/>
      <c r="AZ159" s="20"/>
    </row>
    <row r="160" spans="1:52" s="3" customFormat="1" ht="12.75" hidden="1" x14ac:dyDescent="0.2">
      <c r="A160" s="3" t="s">
        <v>361</v>
      </c>
      <c r="B160" s="73" t="s">
        <v>55</v>
      </c>
      <c r="C160" s="2" t="s">
        <v>56</v>
      </c>
      <c r="D160" s="20"/>
      <c r="E160" s="2">
        <v>53</v>
      </c>
      <c r="F160" s="2">
        <v>48</v>
      </c>
      <c r="G160" s="2">
        <v>43</v>
      </c>
      <c r="H160" s="2">
        <v>42</v>
      </c>
      <c r="I160" s="2">
        <v>33</v>
      </c>
      <c r="J160" s="2">
        <v>23</v>
      </c>
      <c r="K160" s="2">
        <v>30</v>
      </c>
      <c r="L160" s="2">
        <v>28</v>
      </c>
      <c r="M160" s="2">
        <v>19</v>
      </c>
      <c r="N160" s="2">
        <v>11</v>
      </c>
      <c r="O160" s="2">
        <v>15</v>
      </c>
      <c r="P160" s="2">
        <v>10</v>
      </c>
      <c r="Q160" s="2">
        <v>12</v>
      </c>
      <c r="R160" s="2">
        <v>14</v>
      </c>
      <c r="S160" s="2">
        <v>18</v>
      </c>
      <c r="T160" s="3">
        <v>7</v>
      </c>
      <c r="U160" s="3">
        <v>2</v>
      </c>
      <c r="V160" s="3">
        <v>1</v>
      </c>
      <c r="W160" s="3">
        <v>0</v>
      </c>
      <c r="X160" s="105">
        <v>1</v>
      </c>
      <c r="Y160" s="105">
        <v>0</v>
      </c>
      <c r="Z160" s="105">
        <v>0</v>
      </c>
      <c r="AA160" s="105">
        <v>0</v>
      </c>
      <c r="AB160" s="105" t="s">
        <v>54</v>
      </c>
      <c r="AC160" s="105" t="s">
        <v>54</v>
      </c>
      <c r="AD160" s="105" t="s">
        <v>54</v>
      </c>
      <c r="AE160" s="105" t="s">
        <v>54</v>
      </c>
      <c r="AF160" s="105" t="s">
        <v>54</v>
      </c>
      <c r="AG160" s="105" t="s">
        <v>54</v>
      </c>
      <c r="AH160" s="105" t="s">
        <v>54</v>
      </c>
      <c r="AI160" s="105" t="s">
        <v>54</v>
      </c>
      <c r="AJ160" s="105" t="s">
        <v>54</v>
      </c>
      <c r="AK160" s="105" t="s">
        <v>54</v>
      </c>
      <c r="AL160" s="105" t="s">
        <v>54</v>
      </c>
      <c r="AM160" s="105"/>
      <c r="AN160" s="105"/>
      <c r="AO160" s="105"/>
      <c r="AP160" s="105"/>
      <c r="AQ160" s="105"/>
      <c r="AR160" s="105"/>
      <c r="AS160" s="105"/>
      <c r="AT160" s="105"/>
      <c r="AU160" s="105"/>
      <c r="AV160" s="105"/>
      <c r="AW160" s="105"/>
      <c r="AX160" s="105"/>
      <c r="AY160" s="105"/>
      <c r="AZ160" s="20"/>
    </row>
    <row r="161" spans="1:52" s="3" customFormat="1" ht="12.75" x14ac:dyDescent="0.2">
      <c r="A161" s="3" t="s">
        <v>63</v>
      </c>
      <c r="B161" s="73" t="s">
        <v>548</v>
      </c>
      <c r="C161" s="2" t="s">
        <v>63</v>
      </c>
      <c r="D161" s="20"/>
      <c r="E161" s="2">
        <v>201</v>
      </c>
      <c r="F161" s="2">
        <v>178</v>
      </c>
      <c r="G161" s="2">
        <v>178</v>
      </c>
      <c r="H161" s="2">
        <v>178</v>
      </c>
      <c r="I161" s="2">
        <v>175</v>
      </c>
      <c r="J161" s="2">
        <v>153</v>
      </c>
      <c r="K161" s="2">
        <v>147</v>
      </c>
      <c r="L161" s="2">
        <v>155</v>
      </c>
      <c r="M161" s="2">
        <v>165</v>
      </c>
      <c r="N161" s="2">
        <v>157</v>
      </c>
      <c r="O161" s="2">
        <v>155</v>
      </c>
      <c r="P161" s="2">
        <v>159</v>
      </c>
      <c r="Q161" s="2">
        <v>194</v>
      </c>
      <c r="R161" s="2">
        <v>217</v>
      </c>
      <c r="S161" s="2">
        <v>211</v>
      </c>
      <c r="T161" s="3">
        <v>225</v>
      </c>
      <c r="U161" s="3">
        <v>224</v>
      </c>
      <c r="V161" s="3">
        <v>248</v>
      </c>
      <c r="W161" s="3">
        <v>284</v>
      </c>
      <c r="X161" s="105">
        <v>272</v>
      </c>
      <c r="Y161" s="105">
        <v>292</v>
      </c>
      <c r="Z161" s="105">
        <v>267</v>
      </c>
      <c r="AA161" s="105">
        <v>270</v>
      </c>
      <c r="AB161" s="105">
        <v>294</v>
      </c>
      <c r="AC161" s="105">
        <v>337</v>
      </c>
      <c r="AD161" s="105">
        <v>319</v>
      </c>
      <c r="AE161" s="105">
        <v>375</v>
      </c>
      <c r="AF161" s="105">
        <v>402</v>
      </c>
      <c r="AG161" s="105">
        <v>416</v>
      </c>
      <c r="AH161" s="105">
        <v>405</v>
      </c>
      <c r="AI161" s="105">
        <v>387</v>
      </c>
      <c r="AJ161" s="105">
        <v>376</v>
      </c>
      <c r="AK161" s="105">
        <v>352</v>
      </c>
      <c r="AL161" s="105">
        <v>433</v>
      </c>
      <c r="AM161" s="105">
        <v>466</v>
      </c>
      <c r="AN161" s="105">
        <v>475</v>
      </c>
      <c r="AO161" s="105">
        <v>468</v>
      </c>
      <c r="AP161" s="105">
        <v>488</v>
      </c>
      <c r="AQ161" s="105">
        <v>453</v>
      </c>
      <c r="AR161" s="105">
        <v>421</v>
      </c>
      <c r="AS161" s="105">
        <v>412</v>
      </c>
      <c r="AT161" s="105">
        <v>447</v>
      </c>
      <c r="AU161" s="105">
        <v>456</v>
      </c>
      <c r="AV161" s="105">
        <v>477</v>
      </c>
      <c r="AW161" s="105">
        <v>458</v>
      </c>
      <c r="AX161" s="105">
        <v>461</v>
      </c>
      <c r="AY161" s="105">
        <v>594</v>
      </c>
      <c r="AZ161" s="20"/>
    </row>
    <row r="162" spans="1:52" s="3" customFormat="1" ht="12.75" hidden="1" x14ac:dyDescent="0.2">
      <c r="A162" s="3" t="s">
        <v>342</v>
      </c>
      <c r="B162" s="60" t="s">
        <v>549</v>
      </c>
      <c r="C162" s="2" t="s">
        <v>29</v>
      </c>
      <c r="D162" s="20"/>
      <c r="E162" s="2">
        <v>2</v>
      </c>
      <c r="F162" s="2">
        <v>4</v>
      </c>
      <c r="G162" s="2">
        <v>1</v>
      </c>
      <c r="H162" s="2">
        <v>1</v>
      </c>
      <c r="I162" s="2">
        <v>0</v>
      </c>
      <c r="J162" s="2">
        <v>0</v>
      </c>
      <c r="K162" s="2">
        <v>1</v>
      </c>
      <c r="L162" s="2">
        <v>1</v>
      </c>
      <c r="M162" s="2">
        <v>2</v>
      </c>
      <c r="N162" s="2">
        <v>3</v>
      </c>
      <c r="O162" s="2">
        <v>2</v>
      </c>
      <c r="P162" s="2">
        <v>0</v>
      </c>
      <c r="Q162" s="2">
        <v>1</v>
      </c>
      <c r="R162" s="2">
        <v>1</v>
      </c>
      <c r="S162" s="2">
        <v>3</v>
      </c>
      <c r="T162" s="3">
        <v>1</v>
      </c>
      <c r="U162" s="3">
        <v>2</v>
      </c>
      <c r="V162" s="3">
        <v>5</v>
      </c>
      <c r="W162" s="3">
        <v>13</v>
      </c>
      <c r="X162" s="105">
        <v>11</v>
      </c>
      <c r="Y162" s="105">
        <v>10</v>
      </c>
      <c r="Z162" s="105">
        <v>12</v>
      </c>
      <c r="AA162" s="105">
        <v>14</v>
      </c>
      <c r="AB162" s="105">
        <v>18</v>
      </c>
      <c r="AC162" s="105">
        <v>11</v>
      </c>
      <c r="AD162" s="105" t="s">
        <v>54</v>
      </c>
      <c r="AE162" s="105" t="s">
        <v>54</v>
      </c>
      <c r="AF162" s="105" t="s">
        <v>54</v>
      </c>
      <c r="AG162" s="105" t="s">
        <v>54</v>
      </c>
      <c r="AH162" s="105" t="s">
        <v>54</v>
      </c>
      <c r="AI162" s="105" t="s">
        <v>54</v>
      </c>
      <c r="AJ162" s="105" t="s">
        <v>54</v>
      </c>
      <c r="AK162" s="105" t="s">
        <v>54</v>
      </c>
      <c r="AL162" s="105" t="s">
        <v>54</v>
      </c>
      <c r="AM162" s="105"/>
      <c r="AN162" s="105"/>
      <c r="AO162" s="105"/>
      <c r="AP162" s="105"/>
      <c r="AQ162" s="105"/>
      <c r="AR162" s="105"/>
      <c r="AS162" s="105"/>
      <c r="AT162" s="105"/>
      <c r="AU162" s="105"/>
      <c r="AV162" s="105"/>
      <c r="AW162" s="105"/>
      <c r="AX162" s="105"/>
      <c r="AY162" s="105"/>
      <c r="AZ162" s="20"/>
    </row>
    <row r="163" spans="1:52" s="3" customFormat="1" ht="12.75" hidden="1" x14ac:dyDescent="0.2">
      <c r="A163" s="3" t="s">
        <v>360</v>
      </c>
      <c r="B163" s="73" t="s">
        <v>498</v>
      </c>
      <c r="C163" s="2" t="s">
        <v>88</v>
      </c>
      <c r="D163" s="20"/>
      <c r="E163" s="2">
        <v>96</v>
      </c>
      <c r="F163" s="2">
        <v>87</v>
      </c>
      <c r="G163" s="2">
        <v>80</v>
      </c>
      <c r="H163" s="2">
        <v>75</v>
      </c>
      <c r="I163" s="2">
        <v>61</v>
      </c>
      <c r="J163" s="2">
        <v>47</v>
      </c>
      <c r="K163" s="2">
        <v>58</v>
      </c>
      <c r="L163" s="2">
        <v>48</v>
      </c>
      <c r="M163" s="2">
        <v>52</v>
      </c>
      <c r="N163" s="2">
        <v>37</v>
      </c>
      <c r="O163" s="2">
        <v>45</v>
      </c>
      <c r="P163" s="2">
        <v>59</v>
      </c>
      <c r="Q163" s="2">
        <v>70</v>
      </c>
      <c r="R163" s="2">
        <v>85</v>
      </c>
      <c r="S163" s="2">
        <v>95</v>
      </c>
      <c r="T163" s="3">
        <v>83</v>
      </c>
      <c r="U163" s="3">
        <v>77</v>
      </c>
      <c r="V163" s="3">
        <v>97</v>
      </c>
      <c r="W163" s="3">
        <v>104</v>
      </c>
      <c r="X163" s="105">
        <v>61</v>
      </c>
      <c r="Y163" s="105">
        <v>48</v>
      </c>
      <c r="Z163" s="105">
        <v>61</v>
      </c>
      <c r="AA163" s="105">
        <v>46</v>
      </c>
      <c r="AB163" s="105">
        <v>36</v>
      </c>
      <c r="AC163" s="105">
        <v>52</v>
      </c>
      <c r="AD163" s="105" t="s">
        <v>54</v>
      </c>
      <c r="AE163" s="105" t="s">
        <v>54</v>
      </c>
      <c r="AF163" s="105" t="s">
        <v>54</v>
      </c>
      <c r="AG163" s="105" t="s">
        <v>54</v>
      </c>
      <c r="AH163" s="105" t="s">
        <v>54</v>
      </c>
      <c r="AI163" s="105" t="s">
        <v>54</v>
      </c>
      <c r="AJ163" s="105" t="s">
        <v>54</v>
      </c>
      <c r="AK163" s="105" t="s">
        <v>54</v>
      </c>
      <c r="AL163" s="105" t="s">
        <v>54</v>
      </c>
      <c r="AM163" s="105"/>
      <c r="AN163" s="105"/>
      <c r="AO163" s="105"/>
      <c r="AP163" s="105"/>
      <c r="AQ163" s="105"/>
      <c r="AR163" s="105"/>
      <c r="AS163" s="105"/>
      <c r="AT163" s="105"/>
      <c r="AU163" s="105"/>
      <c r="AV163" s="105"/>
      <c r="AW163" s="105"/>
      <c r="AX163" s="105"/>
      <c r="AY163" s="105"/>
      <c r="AZ163" s="20"/>
    </row>
    <row r="164" spans="1:52" s="3" customFormat="1" ht="12.75" x14ac:dyDescent="0.2">
      <c r="A164" s="3" t="s">
        <v>359</v>
      </c>
      <c r="B164" s="60" t="s">
        <v>608</v>
      </c>
      <c r="C164" s="2" t="s">
        <v>22</v>
      </c>
      <c r="D164" s="20"/>
      <c r="E164" s="2">
        <v>44</v>
      </c>
      <c r="F164" s="2">
        <v>41</v>
      </c>
      <c r="G164" s="2">
        <v>48</v>
      </c>
      <c r="H164" s="2">
        <v>43</v>
      </c>
      <c r="I164" s="2">
        <v>35</v>
      </c>
      <c r="J164" s="2">
        <v>26</v>
      </c>
      <c r="K164" s="2">
        <v>24</v>
      </c>
      <c r="L164" s="2">
        <v>22</v>
      </c>
      <c r="M164" s="2">
        <v>13</v>
      </c>
      <c r="N164" s="2">
        <v>20</v>
      </c>
      <c r="O164" s="2">
        <v>28</v>
      </c>
      <c r="P164" s="2">
        <v>44</v>
      </c>
      <c r="Q164" s="2">
        <v>58</v>
      </c>
      <c r="R164" s="2">
        <v>59</v>
      </c>
      <c r="S164" s="2">
        <v>56</v>
      </c>
      <c r="T164" s="3">
        <v>49</v>
      </c>
      <c r="U164" s="3">
        <v>58</v>
      </c>
      <c r="V164" s="3">
        <v>73</v>
      </c>
      <c r="W164" s="3">
        <v>65</v>
      </c>
      <c r="X164" s="105">
        <v>61</v>
      </c>
      <c r="Y164" s="105">
        <v>54</v>
      </c>
      <c r="Z164" s="105">
        <v>59</v>
      </c>
      <c r="AA164" s="105">
        <v>73</v>
      </c>
      <c r="AB164" s="105">
        <v>76</v>
      </c>
      <c r="AC164" s="105">
        <v>71</v>
      </c>
      <c r="AD164" s="105">
        <v>73</v>
      </c>
      <c r="AE164" s="105">
        <v>73</v>
      </c>
      <c r="AF164" s="105">
        <v>73</v>
      </c>
      <c r="AG164" s="105">
        <v>61</v>
      </c>
      <c r="AH164" s="105">
        <v>59</v>
      </c>
      <c r="AI164" s="105">
        <v>61</v>
      </c>
      <c r="AJ164" s="105">
        <v>84</v>
      </c>
      <c r="AK164" s="105">
        <v>95</v>
      </c>
      <c r="AL164" s="105">
        <v>68</v>
      </c>
      <c r="AM164" s="105">
        <v>65</v>
      </c>
      <c r="AN164" s="105">
        <v>73</v>
      </c>
      <c r="AO164" s="105">
        <v>80</v>
      </c>
      <c r="AP164" s="105">
        <v>93</v>
      </c>
      <c r="AQ164" s="105">
        <v>96</v>
      </c>
      <c r="AR164" s="105">
        <v>76</v>
      </c>
      <c r="AS164" s="105">
        <v>64</v>
      </c>
      <c r="AT164" s="105">
        <v>59</v>
      </c>
      <c r="AU164" s="105">
        <v>80</v>
      </c>
      <c r="AV164" s="105">
        <v>97</v>
      </c>
      <c r="AW164" s="105">
        <v>102</v>
      </c>
      <c r="AX164" s="105">
        <v>97</v>
      </c>
      <c r="AY164" s="105">
        <v>150</v>
      </c>
      <c r="AZ164" s="20"/>
    </row>
    <row r="165" spans="1:52" s="3" customFormat="1" ht="12.75" x14ac:dyDescent="0.2">
      <c r="A165" s="3" t="s">
        <v>359</v>
      </c>
      <c r="B165" s="73" t="s">
        <v>550</v>
      </c>
      <c r="C165" s="2" t="s">
        <v>21</v>
      </c>
      <c r="D165" s="20"/>
      <c r="E165" s="2">
        <v>172</v>
      </c>
      <c r="F165" s="2">
        <v>132</v>
      </c>
      <c r="G165" s="2">
        <v>138</v>
      </c>
      <c r="H165" s="2">
        <v>141</v>
      </c>
      <c r="I165" s="2">
        <v>141</v>
      </c>
      <c r="J165" s="2">
        <v>141</v>
      </c>
      <c r="K165" s="2">
        <v>138</v>
      </c>
      <c r="L165" s="2">
        <v>122</v>
      </c>
      <c r="M165" s="2">
        <v>136</v>
      </c>
      <c r="N165" s="2">
        <v>189</v>
      </c>
      <c r="O165" s="2">
        <v>246</v>
      </c>
      <c r="P165" s="2">
        <v>366</v>
      </c>
      <c r="Q165" s="2">
        <v>404</v>
      </c>
      <c r="R165" s="2">
        <v>392</v>
      </c>
      <c r="S165" s="2">
        <v>253</v>
      </c>
      <c r="T165" s="3">
        <v>206</v>
      </c>
      <c r="U165" s="3">
        <v>209</v>
      </c>
      <c r="V165" s="3">
        <v>237</v>
      </c>
      <c r="W165" s="3">
        <v>269</v>
      </c>
      <c r="X165" s="105">
        <v>297</v>
      </c>
      <c r="Y165" s="105">
        <v>320</v>
      </c>
      <c r="Z165" s="105">
        <v>359</v>
      </c>
      <c r="AA165" s="105">
        <v>380</v>
      </c>
      <c r="AB165" s="105">
        <v>297</v>
      </c>
      <c r="AC165" s="105">
        <v>299</v>
      </c>
      <c r="AD165" s="105">
        <v>324</v>
      </c>
      <c r="AE165" s="105">
        <v>288</v>
      </c>
      <c r="AF165" s="105">
        <v>272</v>
      </c>
      <c r="AG165" s="105">
        <v>264</v>
      </c>
      <c r="AH165" s="105">
        <v>247</v>
      </c>
      <c r="AI165" s="105">
        <v>247</v>
      </c>
      <c r="AJ165" s="105">
        <v>248</v>
      </c>
      <c r="AK165" s="105">
        <v>248</v>
      </c>
      <c r="AL165" s="105">
        <v>199</v>
      </c>
      <c r="AM165" s="105">
        <v>141</v>
      </c>
      <c r="AN165" s="105">
        <v>160</v>
      </c>
      <c r="AO165" s="105">
        <v>199</v>
      </c>
      <c r="AP165" s="105">
        <v>162</v>
      </c>
      <c r="AQ165" s="105">
        <v>146</v>
      </c>
      <c r="AR165" s="105">
        <f>37+121</f>
        <v>158</v>
      </c>
      <c r="AS165" s="105">
        <v>169</v>
      </c>
      <c r="AT165" s="105">
        <v>154</v>
      </c>
      <c r="AU165" s="105">
        <v>177</v>
      </c>
      <c r="AV165" s="105">
        <v>188</v>
      </c>
      <c r="AW165" s="105">
        <v>174</v>
      </c>
      <c r="AX165" s="105">
        <v>161</v>
      </c>
      <c r="AY165" s="105">
        <v>246</v>
      </c>
      <c r="AZ165" s="20"/>
    </row>
    <row r="166" spans="1:52" s="3" customFormat="1" ht="12.75" x14ac:dyDescent="0.2">
      <c r="A166" s="3" t="s">
        <v>359</v>
      </c>
      <c r="B166" s="73" t="s">
        <v>551</v>
      </c>
      <c r="C166" s="2" t="s">
        <v>319</v>
      </c>
      <c r="D166" s="20"/>
      <c r="E166" s="2"/>
      <c r="F166" s="2"/>
      <c r="G166" s="2"/>
      <c r="H166" s="2"/>
      <c r="I166" s="2"/>
      <c r="J166" s="2"/>
      <c r="K166" s="2"/>
      <c r="L166" s="2"/>
      <c r="M166" s="2"/>
      <c r="N166" s="2"/>
      <c r="O166" s="2"/>
      <c r="P166" s="2"/>
      <c r="Q166" s="2"/>
      <c r="R166" s="2"/>
      <c r="S166" s="2"/>
      <c r="X166" s="105"/>
      <c r="Y166" s="105"/>
      <c r="Z166" s="105"/>
      <c r="AA166" s="105"/>
      <c r="AB166" s="105"/>
      <c r="AC166" s="105"/>
      <c r="AD166" s="105"/>
      <c r="AE166" s="105"/>
      <c r="AF166" s="105"/>
      <c r="AG166" s="105"/>
      <c r="AH166" s="105"/>
      <c r="AI166" s="105"/>
      <c r="AJ166" s="105"/>
      <c r="AK166" s="105"/>
      <c r="AL166" s="105"/>
      <c r="AM166" s="105"/>
      <c r="AN166" s="105"/>
      <c r="AO166" s="105"/>
      <c r="AP166" s="105"/>
      <c r="AQ166" s="105">
        <v>0</v>
      </c>
      <c r="AR166" s="105">
        <v>0</v>
      </c>
      <c r="AS166" s="105">
        <v>0</v>
      </c>
      <c r="AT166" s="105">
        <v>0</v>
      </c>
      <c r="AU166" s="105">
        <v>0</v>
      </c>
      <c r="AV166" s="105">
        <v>0</v>
      </c>
      <c r="AW166" s="105"/>
      <c r="AX166" s="105"/>
      <c r="AY166" s="105"/>
      <c r="AZ166" s="20"/>
    </row>
    <row r="167" spans="1:52" s="3" customFormat="1" ht="12.75" x14ac:dyDescent="0.2">
      <c r="A167" s="3" t="s">
        <v>359</v>
      </c>
      <c r="B167" s="73" t="s">
        <v>197</v>
      </c>
      <c r="C167" s="2" t="s">
        <v>20</v>
      </c>
      <c r="D167" s="20"/>
      <c r="E167" s="2">
        <v>174</v>
      </c>
      <c r="F167" s="2">
        <v>180</v>
      </c>
      <c r="G167" s="2">
        <v>170</v>
      </c>
      <c r="H167" s="2">
        <v>188</v>
      </c>
      <c r="I167" s="2">
        <v>154</v>
      </c>
      <c r="J167" s="2">
        <v>104</v>
      </c>
      <c r="K167" s="2">
        <v>74</v>
      </c>
      <c r="L167" s="2">
        <v>78</v>
      </c>
      <c r="M167" s="2">
        <v>75</v>
      </c>
      <c r="N167" s="2">
        <v>70</v>
      </c>
      <c r="O167" s="2">
        <v>80</v>
      </c>
      <c r="P167" s="2">
        <v>96</v>
      </c>
      <c r="Q167" s="2">
        <v>115</v>
      </c>
      <c r="R167" s="2">
        <v>111</v>
      </c>
      <c r="S167" s="2">
        <v>124</v>
      </c>
      <c r="T167" s="3">
        <v>95</v>
      </c>
      <c r="U167" s="3">
        <v>83</v>
      </c>
      <c r="V167" s="3">
        <v>79</v>
      </c>
      <c r="W167" s="3">
        <v>81</v>
      </c>
      <c r="X167" s="105">
        <v>93</v>
      </c>
      <c r="Y167" s="105">
        <v>95</v>
      </c>
      <c r="Z167" s="105">
        <v>109</v>
      </c>
      <c r="AA167" s="105">
        <v>107</v>
      </c>
      <c r="AB167" s="105">
        <v>89</v>
      </c>
      <c r="AC167" s="105">
        <v>86</v>
      </c>
      <c r="AD167" s="105">
        <v>81</v>
      </c>
      <c r="AE167" s="105">
        <v>94</v>
      </c>
      <c r="AF167" s="105">
        <v>111</v>
      </c>
      <c r="AG167" s="105">
        <v>115</v>
      </c>
      <c r="AH167" s="105">
        <v>98</v>
      </c>
      <c r="AI167" s="105">
        <v>98</v>
      </c>
      <c r="AJ167" s="105">
        <v>95</v>
      </c>
      <c r="AK167" s="105">
        <v>81</v>
      </c>
      <c r="AL167" s="105">
        <v>63</v>
      </c>
      <c r="AM167" s="105">
        <v>55</v>
      </c>
      <c r="AN167" s="105">
        <v>56</v>
      </c>
      <c r="AO167" s="105">
        <v>68</v>
      </c>
      <c r="AP167" s="105">
        <v>68</v>
      </c>
      <c r="AQ167" s="105">
        <v>55</v>
      </c>
      <c r="AR167" s="105">
        <v>51</v>
      </c>
      <c r="AS167" s="105">
        <v>48</v>
      </c>
      <c r="AT167" s="105">
        <v>39</v>
      </c>
      <c r="AU167" s="105">
        <v>52</v>
      </c>
      <c r="AV167" s="105">
        <v>60</v>
      </c>
      <c r="AW167" s="105">
        <v>55</v>
      </c>
      <c r="AX167" s="105">
        <v>42</v>
      </c>
      <c r="AY167" s="105">
        <v>42</v>
      </c>
      <c r="AZ167" s="20"/>
    </row>
    <row r="168" spans="1:52" s="3" customFormat="1" ht="12.75" x14ac:dyDescent="0.2">
      <c r="B168" s="73" t="s">
        <v>556</v>
      </c>
      <c r="C168" s="2" t="s">
        <v>599</v>
      </c>
      <c r="D168" s="20"/>
      <c r="E168" s="2"/>
      <c r="F168" s="2"/>
      <c r="G168" s="2"/>
      <c r="H168" s="2"/>
      <c r="I168" s="2"/>
      <c r="J168" s="2"/>
      <c r="K168" s="2"/>
      <c r="L168" s="2"/>
      <c r="M168" s="2"/>
      <c r="N168" s="2"/>
      <c r="O168" s="2"/>
      <c r="P168" s="2"/>
      <c r="Q168" s="2"/>
      <c r="R168" s="2"/>
      <c r="S168" s="2"/>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v>10</v>
      </c>
      <c r="AT168" s="105">
        <v>16</v>
      </c>
      <c r="AU168" s="105">
        <v>43</v>
      </c>
      <c r="AV168" s="105">
        <v>38</v>
      </c>
      <c r="AW168" s="105">
        <v>140</v>
      </c>
      <c r="AX168" s="105">
        <v>145</v>
      </c>
      <c r="AY168" s="105">
        <v>0</v>
      </c>
      <c r="AZ168" s="20"/>
    </row>
    <row r="169" spans="1:52" s="115" customFormat="1" ht="12.75" x14ac:dyDescent="0.2">
      <c r="A169" s="116" t="s">
        <v>257</v>
      </c>
      <c r="B169" s="185"/>
      <c r="C169" s="100"/>
      <c r="D169" s="104"/>
      <c r="E169" s="100">
        <v>438</v>
      </c>
      <c r="F169" s="100">
        <v>366</v>
      </c>
      <c r="G169" s="100">
        <v>280</v>
      </c>
      <c r="H169" s="100">
        <v>220</v>
      </c>
      <c r="I169" s="100">
        <v>251</v>
      </c>
      <c r="J169" s="100">
        <v>467</v>
      </c>
      <c r="K169" s="100">
        <v>395</v>
      </c>
      <c r="L169" s="100">
        <v>379</v>
      </c>
      <c r="M169" s="100">
        <v>670</v>
      </c>
      <c r="N169" s="100">
        <v>663</v>
      </c>
      <c r="O169" s="100">
        <v>680</v>
      </c>
      <c r="P169" s="100">
        <v>645</v>
      </c>
      <c r="Q169" s="100">
        <v>642</v>
      </c>
      <c r="R169" s="100">
        <v>669</v>
      </c>
      <c r="S169" s="100">
        <v>662</v>
      </c>
      <c r="T169" s="100">
        <v>691</v>
      </c>
      <c r="U169" s="100">
        <v>676</v>
      </c>
      <c r="V169" s="100">
        <v>621</v>
      </c>
      <c r="W169" s="100">
        <v>587</v>
      </c>
      <c r="X169" s="161">
        <v>587</v>
      </c>
      <c r="Y169" s="161">
        <v>583</v>
      </c>
      <c r="Z169" s="161">
        <v>570</v>
      </c>
      <c r="AA169" s="161">
        <v>666</v>
      </c>
      <c r="AB169" s="161">
        <v>735</v>
      </c>
      <c r="AC169" s="161">
        <v>791</v>
      </c>
      <c r="AD169" s="161">
        <v>821</v>
      </c>
      <c r="AE169" s="161">
        <v>814</v>
      </c>
      <c r="AF169" s="161">
        <v>869</v>
      </c>
      <c r="AG169" s="161">
        <v>854</v>
      </c>
      <c r="AH169" s="161">
        <v>859</v>
      </c>
      <c r="AI169" s="161">
        <v>844</v>
      </c>
      <c r="AJ169" s="161">
        <v>926</v>
      </c>
      <c r="AK169" s="161">
        <v>1000</v>
      </c>
      <c r="AL169" s="161">
        <v>1004</v>
      </c>
      <c r="AM169" s="161">
        <v>1088</v>
      </c>
      <c r="AN169" s="161">
        <v>1216</v>
      </c>
      <c r="AO169" s="162">
        <v>1376</v>
      </c>
      <c r="AP169" s="162">
        <v>1451</v>
      </c>
      <c r="AQ169" s="162">
        <v>1589</v>
      </c>
      <c r="AR169" s="162">
        <v>1609</v>
      </c>
      <c r="AS169" s="162">
        <v>1596</v>
      </c>
      <c r="AT169" s="162">
        <v>1409</v>
      </c>
      <c r="AU169" s="162">
        <f>SUM(AU170:AU172,AU176:AU177,AU181,AU185:AU187)</f>
        <v>1327</v>
      </c>
      <c r="AV169" s="162">
        <f>SUM(AV170:AV172,AV176:AV177,AV181,AV185:AV187)</f>
        <v>1244</v>
      </c>
      <c r="AW169" s="162">
        <f>SUM(AW170:AW172,AW176:AW177,AW181,AW185:AW187)</f>
        <v>1108</v>
      </c>
      <c r="AX169" s="162">
        <f>SUM(AX170:AX172,AX175:AX177,AX181,AX185:AX187)</f>
        <v>1117</v>
      </c>
      <c r="AY169" s="162">
        <f>SUM(AY170:AY172,AY175:AY177,AY181,AY185:AY187)</f>
        <v>1394</v>
      </c>
      <c r="AZ169" s="214"/>
    </row>
    <row r="170" spans="1:52" s="17" customFormat="1" ht="15" x14ac:dyDescent="0.25">
      <c r="A170" s="3" t="s">
        <v>30</v>
      </c>
      <c r="B170" s="73" t="s">
        <v>552</v>
      </c>
      <c r="C170" s="2" t="s">
        <v>30</v>
      </c>
      <c r="D170" s="20"/>
      <c r="E170" s="2">
        <v>110</v>
      </c>
      <c r="F170" s="2">
        <v>136</v>
      </c>
      <c r="G170" s="2">
        <v>101</v>
      </c>
      <c r="H170" s="2">
        <v>84</v>
      </c>
      <c r="I170" s="2">
        <v>76</v>
      </c>
      <c r="J170" s="2">
        <v>76</v>
      </c>
      <c r="K170" s="2">
        <v>49</v>
      </c>
      <c r="L170" s="2">
        <v>53</v>
      </c>
      <c r="M170" s="2">
        <v>115</v>
      </c>
      <c r="N170" s="2">
        <v>120</v>
      </c>
      <c r="O170" s="2">
        <v>125</v>
      </c>
      <c r="P170" s="2">
        <v>108</v>
      </c>
      <c r="Q170" s="2">
        <v>115</v>
      </c>
      <c r="R170" s="2">
        <v>146</v>
      </c>
      <c r="S170" s="2">
        <v>156</v>
      </c>
      <c r="T170" s="3">
        <v>181</v>
      </c>
      <c r="U170" s="3">
        <v>195</v>
      </c>
      <c r="V170" s="3">
        <v>184</v>
      </c>
      <c r="W170" s="3">
        <v>159</v>
      </c>
      <c r="X170" s="105">
        <v>133</v>
      </c>
      <c r="Y170" s="105">
        <v>123</v>
      </c>
      <c r="Z170" s="105">
        <v>114</v>
      </c>
      <c r="AA170" s="105">
        <v>122</v>
      </c>
      <c r="AB170" s="105">
        <v>128</v>
      </c>
      <c r="AC170" s="105">
        <v>138</v>
      </c>
      <c r="AD170" s="105">
        <v>155</v>
      </c>
      <c r="AE170" s="105">
        <v>172</v>
      </c>
      <c r="AF170" s="105">
        <v>194</v>
      </c>
      <c r="AG170" s="105">
        <v>183</v>
      </c>
      <c r="AH170" s="105">
        <v>161</v>
      </c>
      <c r="AI170" s="105">
        <v>152</v>
      </c>
      <c r="AJ170" s="105">
        <v>174</v>
      </c>
      <c r="AK170" s="105">
        <v>202</v>
      </c>
      <c r="AL170" s="105">
        <v>210</v>
      </c>
      <c r="AM170" s="105">
        <v>184</v>
      </c>
      <c r="AN170" s="105">
        <v>190</v>
      </c>
      <c r="AO170" s="105">
        <v>180</v>
      </c>
      <c r="AP170" s="105">
        <v>145</v>
      </c>
      <c r="AQ170" s="105">
        <v>128</v>
      </c>
      <c r="AR170" s="105">
        <v>120</v>
      </c>
      <c r="AS170" s="105">
        <v>105</v>
      </c>
      <c r="AT170" s="105">
        <v>96</v>
      </c>
      <c r="AU170" s="105">
        <v>112</v>
      </c>
      <c r="AV170" s="105">
        <v>106</v>
      </c>
      <c r="AW170" s="105">
        <v>96</v>
      </c>
      <c r="AX170" s="105">
        <v>99</v>
      </c>
      <c r="AY170" s="105">
        <v>98</v>
      </c>
      <c r="AZ170" s="215"/>
    </row>
    <row r="171" spans="1:52" s="3" customFormat="1" ht="12.75" x14ac:dyDescent="0.2">
      <c r="A171" s="3" t="s">
        <v>19</v>
      </c>
      <c r="B171" s="60" t="s">
        <v>607</v>
      </c>
      <c r="C171" s="2" t="s">
        <v>19</v>
      </c>
      <c r="D171" s="20"/>
      <c r="J171" s="2">
        <v>196</v>
      </c>
      <c r="K171" s="2">
        <v>165</v>
      </c>
      <c r="L171" s="2">
        <v>123</v>
      </c>
      <c r="M171" s="2">
        <v>124</v>
      </c>
      <c r="N171" s="2">
        <v>113</v>
      </c>
      <c r="O171" s="2">
        <v>111</v>
      </c>
      <c r="P171" s="2">
        <v>102</v>
      </c>
      <c r="Q171" s="2">
        <v>91</v>
      </c>
      <c r="R171" s="2">
        <v>91</v>
      </c>
      <c r="S171" s="2">
        <v>74</v>
      </c>
      <c r="T171" s="3">
        <v>83</v>
      </c>
      <c r="U171" s="3">
        <v>78</v>
      </c>
      <c r="V171" s="3">
        <v>100</v>
      </c>
      <c r="W171" s="3">
        <v>109</v>
      </c>
      <c r="X171" s="105">
        <v>131</v>
      </c>
      <c r="Y171" s="105">
        <v>151</v>
      </c>
      <c r="Z171" s="105">
        <v>143</v>
      </c>
      <c r="AA171" s="105">
        <v>189</v>
      </c>
      <c r="AB171" s="105">
        <v>206</v>
      </c>
      <c r="AC171" s="105">
        <v>204</v>
      </c>
      <c r="AD171" s="105">
        <v>191</v>
      </c>
      <c r="AE171" s="105">
        <v>165</v>
      </c>
      <c r="AF171" s="105">
        <v>165</v>
      </c>
      <c r="AG171" s="105">
        <v>151</v>
      </c>
      <c r="AH171" s="105">
        <v>160</v>
      </c>
      <c r="AI171" s="105">
        <v>166</v>
      </c>
      <c r="AJ171" s="105">
        <v>171</v>
      </c>
      <c r="AK171" s="105">
        <v>169</v>
      </c>
      <c r="AL171" s="105">
        <v>166</v>
      </c>
      <c r="AM171" s="105">
        <v>208</v>
      </c>
      <c r="AN171" s="105">
        <v>258</v>
      </c>
      <c r="AO171" s="105">
        <v>264</v>
      </c>
      <c r="AP171" s="105">
        <v>222</v>
      </c>
      <c r="AQ171" s="105">
        <v>224</v>
      </c>
      <c r="AR171" s="105">
        <v>203</v>
      </c>
      <c r="AS171" s="105">
        <v>204</v>
      </c>
      <c r="AT171" s="105">
        <v>217</v>
      </c>
      <c r="AU171" s="105">
        <v>206</v>
      </c>
      <c r="AV171" s="105">
        <v>200</v>
      </c>
      <c r="AW171" s="105">
        <v>178</v>
      </c>
      <c r="AX171" s="105">
        <v>169</v>
      </c>
      <c r="AY171" s="105">
        <f>165+1</f>
        <v>166</v>
      </c>
      <c r="AZ171" s="20"/>
    </row>
    <row r="172" spans="1:52" s="3" customFormat="1" ht="15" x14ac:dyDescent="0.2">
      <c r="A172" s="3" t="s">
        <v>258</v>
      </c>
      <c r="B172" s="179" t="s">
        <v>566</v>
      </c>
      <c r="C172" s="2" t="s">
        <v>182</v>
      </c>
      <c r="D172" s="20"/>
      <c r="F172" s="2">
        <v>7</v>
      </c>
      <c r="G172" s="2">
        <v>25</v>
      </c>
      <c r="H172" s="2">
        <v>40</v>
      </c>
      <c r="I172" s="2">
        <v>42</v>
      </c>
      <c r="J172" s="2">
        <v>42</v>
      </c>
      <c r="K172" s="2">
        <v>35</v>
      </c>
      <c r="L172" s="2">
        <v>31</v>
      </c>
      <c r="M172" s="2">
        <v>47</v>
      </c>
      <c r="N172" s="2">
        <v>50</v>
      </c>
      <c r="O172" s="2">
        <v>54</v>
      </c>
      <c r="P172" s="2">
        <v>57</v>
      </c>
      <c r="Q172" s="2">
        <v>56</v>
      </c>
      <c r="R172" s="2">
        <v>57</v>
      </c>
      <c r="S172" s="2">
        <v>69</v>
      </c>
      <c r="T172" s="3">
        <v>65</v>
      </c>
      <c r="U172" s="3">
        <v>55</v>
      </c>
      <c r="V172" s="3">
        <v>57</v>
      </c>
      <c r="W172" s="3">
        <v>60</v>
      </c>
      <c r="X172" s="105">
        <v>73</v>
      </c>
      <c r="Y172" s="105">
        <v>62</v>
      </c>
      <c r="Z172" s="105">
        <v>61</v>
      </c>
      <c r="AA172" s="105">
        <v>59</v>
      </c>
      <c r="AB172" s="105">
        <v>61</v>
      </c>
      <c r="AC172" s="105">
        <v>74</v>
      </c>
      <c r="AD172" s="105">
        <v>85</v>
      </c>
      <c r="AE172" s="105">
        <v>92</v>
      </c>
      <c r="AF172" s="105">
        <v>108</v>
      </c>
      <c r="AG172" s="105">
        <v>126</v>
      </c>
      <c r="AH172" s="105">
        <v>139</v>
      </c>
      <c r="AI172" s="105">
        <v>125</v>
      </c>
      <c r="AJ172" s="105">
        <v>135</v>
      </c>
      <c r="AK172" s="105">
        <v>120</v>
      </c>
      <c r="AL172" s="105">
        <v>102</v>
      </c>
      <c r="AM172" s="105">
        <v>98</v>
      </c>
      <c r="AN172" s="105">
        <v>100</v>
      </c>
      <c r="AO172" s="105">
        <v>92</v>
      </c>
      <c r="AP172" s="105">
        <v>73</v>
      </c>
      <c r="AQ172" s="105">
        <v>58</v>
      </c>
      <c r="AR172" s="105">
        <v>48</v>
      </c>
      <c r="AS172" s="105">
        <v>58</v>
      </c>
      <c r="AT172" s="105">
        <v>58</v>
      </c>
      <c r="AU172" s="105">
        <f>AU173+AU174</f>
        <v>59</v>
      </c>
      <c r="AV172" s="105">
        <f>AV173+AV174</f>
        <v>48</v>
      </c>
      <c r="AW172" s="105">
        <f>AW173+AW174</f>
        <v>50</v>
      </c>
      <c r="AX172" s="105">
        <f>AX173+AX174</f>
        <v>55</v>
      </c>
      <c r="AY172" s="105">
        <f>AY173+AY174</f>
        <v>59</v>
      </c>
      <c r="AZ172" s="20"/>
    </row>
    <row r="173" spans="1:52" s="3" customFormat="1" ht="12.75" x14ac:dyDescent="0.2">
      <c r="B173" s="179"/>
      <c r="C173" s="47"/>
      <c r="D173" s="37" t="s">
        <v>308</v>
      </c>
      <c r="E173" s="32"/>
      <c r="F173" s="47"/>
      <c r="G173" s="47"/>
      <c r="H173" s="47"/>
      <c r="I173" s="47"/>
      <c r="J173" s="47"/>
      <c r="K173" s="47"/>
      <c r="L173" s="47"/>
      <c r="M173" s="47"/>
      <c r="N173" s="47"/>
      <c r="O173" s="47"/>
      <c r="P173" s="47"/>
      <c r="Q173" s="47"/>
      <c r="R173" s="47"/>
      <c r="S173" s="47"/>
      <c r="T173" s="32"/>
      <c r="U173" s="32"/>
      <c r="V173" s="32"/>
      <c r="W173" s="32"/>
      <c r="X173" s="111"/>
      <c r="Y173" s="111"/>
      <c r="Z173" s="111"/>
      <c r="AA173" s="111"/>
      <c r="AB173" s="111"/>
      <c r="AC173" s="111"/>
      <c r="AD173" s="111"/>
      <c r="AE173" s="111"/>
      <c r="AF173" s="111"/>
      <c r="AG173" s="111"/>
      <c r="AH173" s="111"/>
      <c r="AI173" s="111"/>
      <c r="AJ173" s="111"/>
      <c r="AK173" s="111"/>
      <c r="AL173" s="111"/>
      <c r="AM173" s="111"/>
      <c r="AN173" s="111"/>
      <c r="AO173" s="107">
        <v>75</v>
      </c>
      <c r="AP173" s="107">
        <v>62</v>
      </c>
      <c r="AQ173" s="107">
        <v>46</v>
      </c>
      <c r="AR173" s="107">
        <v>45</v>
      </c>
      <c r="AS173" s="107">
        <v>57</v>
      </c>
      <c r="AT173" s="107">
        <v>51</v>
      </c>
      <c r="AU173" s="107">
        <v>44</v>
      </c>
      <c r="AV173" s="107">
        <v>38</v>
      </c>
      <c r="AW173" s="107">
        <v>41</v>
      </c>
      <c r="AX173" s="107">
        <v>47</v>
      </c>
      <c r="AY173" s="107">
        <v>52</v>
      </c>
      <c r="AZ173" s="20"/>
    </row>
    <row r="174" spans="1:52" s="3" customFormat="1" ht="12.75" x14ac:dyDescent="0.2">
      <c r="B174" s="179"/>
      <c r="C174" s="47"/>
      <c r="D174" s="37" t="s">
        <v>270</v>
      </c>
      <c r="E174" s="32"/>
      <c r="F174" s="47"/>
      <c r="G174" s="47"/>
      <c r="H174" s="47"/>
      <c r="I174" s="47"/>
      <c r="J174" s="47"/>
      <c r="K174" s="47"/>
      <c r="L174" s="47"/>
      <c r="M174" s="47"/>
      <c r="N174" s="47"/>
      <c r="O174" s="47"/>
      <c r="P174" s="47"/>
      <c r="Q174" s="47"/>
      <c r="R174" s="47"/>
      <c r="S174" s="47"/>
      <c r="T174" s="32"/>
      <c r="U174" s="32"/>
      <c r="V174" s="32"/>
      <c r="W174" s="32"/>
      <c r="X174" s="111"/>
      <c r="Y174" s="111"/>
      <c r="Z174" s="111"/>
      <c r="AA174" s="111"/>
      <c r="AB174" s="111"/>
      <c r="AC174" s="111"/>
      <c r="AD174" s="111"/>
      <c r="AE174" s="111"/>
      <c r="AF174" s="111"/>
      <c r="AG174" s="111"/>
      <c r="AH174" s="111"/>
      <c r="AI174" s="111"/>
      <c r="AJ174" s="111"/>
      <c r="AK174" s="111"/>
      <c r="AL174" s="111"/>
      <c r="AM174" s="111"/>
      <c r="AN174" s="111"/>
      <c r="AO174" s="107">
        <v>17</v>
      </c>
      <c r="AP174" s="107">
        <v>11</v>
      </c>
      <c r="AQ174" s="107">
        <v>12</v>
      </c>
      <c r="AR174" s="107">
        <v>3</v>
      </c>
      <c r="AS174" s="107">
        <v>1</v>
      </c>
      <c r="AT174" s="107">
        <v>7</v>
      </c>
      <c r="AU174" s="107">
        <v>15</v>
      </c>
      <c r="AV174" s="107">
        <v>10</v>
      </c>
      <c r="AW174" s="107">
        <v>9</v>
      </c>
      <c r="AX174" s="107">
        <v>8</v>
      </c>
      <c r="AY174" s="107">
        <v>7</v>
      </c>
      <c r="AZ174" s="20"/>
    </row>
    <row r="175" spans="1:52" s="3" customFormat="1" ht="12.75" x14ac:dyDescent="0.2">
      <c r="B175" s="179" t="s">
        <v>583</v>
      </c>
      <c r="C175" s="2" t="s">
        <v>582</v>
      </c>
      <c r="D175" s="72"/>
      <c r="F175" s="2"/>
      <c r="G175" s="2"/>
      <c r="H175" s="2"/>
      <c r="I175" s="2"/>
      <c r="J175" s="2"/>
      <c r="K175" s="2"/>
      <c r="L175" s="2"/>
      <c r="M175" s="2"/>
      <c r="N175" s="2"/>
      <c r="O175" s="2"/>
      <c r="P175" s="2"/>
      <c r="Q175" s="2"/>
      <c r="R175" s="2"/>
      <c r="S175" s="2"/>
      <c r="X175" s="105"/>
      <c r="Y175" s="105"/>
      <c r="Z175" s="105"/>
      <c r="AA175" s="105"/>
      <c r="AB175" s="105"/>
      <c r="AC175" s="105"/>
      <c r="AD175" s="105"/>
      <c r="AE175" s="105"/>
      <c r="AF175" s="105"/>
      <c r="AG175" s="105"/>
      <c r="AH175" s="105"/>
      <c r="AI175" s="105"/>
      <c r="AJ175" s="105"/>
      <c r="AK175" s="105"/>
      <c r="AL175" s="105"/>
      <c r="AM175" s="105"/>
      <c r="AN175" s="105"/>
      <c r="AO175" s="109"/>
      <c r="AP175" s="109"/>
      <c r="AQ175" s="109"/>
      <c r="AR175" s="109"/>
      <c r="AS175" s="109"/>
      <c r="AT175" s="109"/>
      <c r="AU175" s="109"/>
      <c r="AV175" s="109"/>
      <c r="AW175" s="109"/>
      <c r="AX175" s="105">
        <v>1</v>
      </c>
      <c r="AY175" s="105">
        <v>6</v>
      </c>
      <c r="AZ175" s="20"/>
    </row>
    <row r="176" spans="1:52" s="3" customFormat="1" ht="12.75" x14ac:dyDescent="0.2">
      <c r="A176" s="3" t="s">
        <v>259</v>
      </c>
      <c r="B176" s="60" t="s">
        <v>553</v>
      </c>
      <c r="C176" s="2" t="s">
        <v>32</v>
      </c>
      <c r="D176" s="72"/>
      <c r="E176" s="2">
        <v>110</v>
      </c>
      <c r="F176" s="2" t="s">
        <v>54</v>
      </c>
      <c r="G176" s="2" t="s">
        <v>54</v>
      </c>
      <c r="H176" s="2" t="s">
        <v>54</v>
      </c>
      <c r="I176" s="2" t="s">
        <v>54</v>
      </c>
      <c r="J176" s="2" t="s">
        <v>54</v>
      </c>
      <c r="K176" s="2" t="s">
        <v>54</v>
      </c>
      <c r="L176" s="2" t="s">
        <v>54</v>
      </c>
      <c r="M176" s="2" t="s">
        <v>54</v>
      </c>
      <c r="N176" s="2" t="s">
        <v>54</v>
      </c>
      <c r="O176" s="2" t="s">
        <v>54</v>
      </c>
      <c r="P176" s="2" t="s">
        <v>54</v>
      </c>
      <c r="Q176" s="2" t="s">
        <v>54</v>
      </c>
      <c r="R176" s="2" t="s">
        <v>54</v>
      </c>
      <c r="S176" s="2" t="s">
        <v>54</v>
      </c>
      <c r="T176" s="3" t="s">
        <v>54</v>
      </c>
      <c r="U176" s="3" t="s">
        <v>54</v>
      </c>
      <c r="V176" s="3" t="s">
        <v>54</v>
      </c>
      <c r="W176" s="3" t="s">
        <v>54</v>
      </c>
      <c r="X176" s="105" t="s">
        <v>54</v>
      </c>
      <c r="Y176" s="105">
        <v>24</v>
      </c>
      <c r="Z176" s="105">
        <v>34</v>
      </c>
      <c r="AA176" s="105">
        <v>42</v>
      </c>
      <c r="AB176" s="105">
        <v>57</v>
      </c>
      <c r="AC176" s="105">
        <v>54</v>
      </c>
      <c r="AD176" s="105">
        <v>54</v>
      </c>
      <c r="AE176" s="105">
        <v>58</v>
      </c>
      <c r="AF176" s="105">
        <v>58</v>
      </c>
      <c r="AG176" s="105">
        <v>62</v>
      </c>
      <c r="AH176" s="105">
        <v>56</v>
      </c>
      <c r="AI176" s="105">
        <v>53</v>
      </c>
      <c r="AJ176" s="105">
        <v>60</v>
      </c>
      <c r="AK176" s="105">
        <v>66</v>
      </c>
      <c r="AL176" s="105">
        <v>64</v>
      </c>
      <c r="AM176" s="105">
        <v>70</v>
      </c>
      <c r="AN176" s="105">
        <v>82</v>
      </c>
      <c r="AO176" s="105">
        <v>65</v>
      </c>
      <c r="AP176" s="105">
        <v>49</v>
      </c>
      <c r="AQ176" s="105">
        <v>50</v>
      </c>
      <c r="AR176" s="105">
        <v>52</v>
      </c>
      <c r="AS176" s="105">
        <v>45</v>
      </c>
      <c r="AT176" s="105">
        <v>35</v>
      </c>
      <c r="AU176" s="105">
        <v>36</v>
      </c>
      <c r="AV176" s="105">
        <v>28</v>
      </c>
      <c r="AW176" s="105">
        <v>26</v>
      </c>
      <c r="AX176" s="105">
        <v>25</v>
      </c>
      <c r="AY176" s="105">
        <f>47+1</f>
        <v>48</v>
      </c>
      <c r="AZ176" s="20"/>
    </row>
    <row r="177" spans="1:52" s="3" customFormat="1" ht="12.75" x14ac:dyDescent="0.2">
      <c r="A177" s="3" t="s">
        <v>259</v>
      </c>
      <c r="B177" s="73" t="s">
        <v>508</v>
      </c>
      <c r="C177" s="2" t="s">
        <v>31</v>
      </c>
      <c r="D177" s="20"/>
      <c r="E177" s="2">
        <v>137</v>
      </c>
      <c r="F177" s="2">
        <v>160</v>
      </c>
      <c r="G177" s="2">
        <v>115</v>
      </c>
      <c r="H177" s="2">
        <v>79</v>
      </c>
      <c r="I177" s="2">
        <v>110</v>
      </c>
      <c r="J177" s="2">
        <v>137</v>
      </c>
      <c r="K177" s="2">
        <v>133</v>
      </c>
      <c r="L177" s="2">
        <v>161</v>
      </c>
      <c r="M177" s="2">
        <v>333</v>
      </c>
      <c r="N177" s="2">
        <v>326</v>
      </c>
      <c r="O177" s="2">
        <v>334</v>
      </c>
      <c r="P177" s="2">
        <v>317</v>
      </c>
      <c r="Q177" s="2">
        <v>284</v>
      </c>
      <c r="R177" s="2">
        <v>266</v>
      </c>
      <c r="S177" s="2">
        <v>245</v>
      </c>
      <c r="T177" s="3">
        <v>235</v>
      </c>
      <c r="U177" s="3">
        <v>217</v>
      </c>
      <c r="V177" s="3">
        <v>180</v>
      </c>
      <c r="W177" s="3">
        <v>159</v>
      </c>
      <c r="X177" s="105">
        <v>153</v>
      </c>
      <c r="Y177" s="105">
        <v>135</v>
      </c>
      <c r="Z177" s="105">
        <v>121</v>
      </c>
      <c r="AA177" s="105">
        <v>127</v>
      </c>
      <c r="AB177" s="105">
        <v>133</v>
      </c>
      <c r="AC177" s="105">
        <v>139</v>
      </c>
      <c r="AD177" s="105">
        <v>140</v>
      </c>
      <c r="AE177" s="105">
        <v>134</v>
      </c>
      <c r="AF177" s="105">
        <v>142</v>
      </c>
      <c r="AG177" s="105">
        <v>122</v>
      </c>
      <c r="AH177" s="105">
        <v>119</v>
      </c>
      <c r="AI177" s="105">
        <v>122</v>
      </c>
      <c r="AJ177" s="105">
        <v>125</v>
      </c>
      <c r="AK177" s="105">
        <v>148</v>
      </c>
      <c r="AL177" s="105">
        <v>156</v>
      </c>
      <c r="AM177" s="105">
        <v>168</v>
      </c>
      <c r="AN177" s="105">
        <v>169</v>
      </c>
      <c r="AO177" s="105">
        <v>163</v>
      </c>
      <c r="AP177" s="105">
        <v>124</v>
      </c>
      <c r="AQ177" s="105">
        <v>120</v>
      </c>
      <c r="AR177" s="105">
        <v>109</v>
      </c>
      <c r="AS177" s="105">
        <v>96</v>
      </c>
      <c r="AT177" s="105">
        <v>95</v>
      </c>
      <c r="AU177" s="105">
        <v>89</v>
      </c>
      <c r="AV177" s="105">
        <v>66</v>
      </c>
      <c r="AW177" s="105">
        <v>57</v>
      </c>
      <c r="AX177" s="105">
        <v>57</v>
      </c>
      <c r="AY177" s="105">
        <v>63</v>
      </c>
      <c r="AZ177" s="20"/>
    </row>
    <row r="178" spans="1:52" s="3" customFormat="1" ht="12.75" hidden="1" x14ac:dyDescent="0.2">
      <c r="B178" s="73"/>
      <c r="C178" s="40"/>
      <c r="D178" s="30" t="s">
        <v>308</v>
      </c>
      <c r="E178" s="28"/>
      <c r="F178" s="28"/>
      <c r="G178" s="28"/>
      <c r="H178" s="28"/>
      <c r="I178" s="28"/>
      <c r="J178" s="28"/>
      <c r="K178" s="28"/>
      <c r="L178" s="28"/>
      <c r="M178" s="28"/>
      <c r="N178" s="28"/>
      <c r="O178" s="28"/>
      <c r="P178" s="28"/>
      <c r="Q178" s="28"/>
      <c r="R178" s="28"/>
      <c r="S178" s="28"/>
      <c r="T178" s="29"/>
      <c r="U178" s="29"/>
      <c r="V178" s="29"/>
      <c r="W178" s="29">
        <v>148</v>
      </c>
      <c r="X178" s="108">
        <v>116</v>
      </c>
      <c r="Y178" s="108">
        <v>108</v>
      </c>
      <c r="Z178" s="108">
        <v>114</v>
      </c>
      <c r="AA178" s="108">
        <v>126</v>
      </c>
      <c r="AB178" s="108">
        <v>133</v>
      </c>
      <c r="AC178" s="108">
        <v>139</v>
      </c>
      <c r="AD178" s="105" t="s">
        <v>54</v>
      </c>
      <c r="AE178" s="105" t="s">
        <v>54</v>
      </c>
      <c r="AF178" s="105" t="s">
        <v>54</v>
      </c>
      <c r="AG178" s="105" t="s">
        <v>54</v>
      </c>
      <c r="AH178" s="105" t="s">
        <v>54</v>
      </c>
      <c r="AI178" s="105" t="s">
        <v>54</v>
      </c>
      <c r="AJ178" s="105" t="s">
        <v>54</v>
      </c>
      <c r="AK178" s="105" t="s">
        <v>54</v>
      </c>
      <c r="AL178" s="105" t="s">
        <v>54</v>
      </c>
      <c r="AM178" s="105"/>
      <c r="AN178" s="105"/>
      <c r="AO178" s="105"/>
      <c r="AP178" s="105"/>
      <c r="AQ178" s="105"/>
      <c r="AR178" s="105"/>
      <c r="AS178" s="105"/>
      <c r="AT178" s="105"/>
      <c r="AU178" s="105"/>
      <c r="AV178" s="105"/>
      <c r="AW178" s="105"/>
      <c r="AX178" s="105"/>
      <c r="AY178" s="105"/>
      <c r="AZ178" s="20"/>
    </row>
    <row r="179" spans="1:52" s="3" customFormat="1" ht="12.75" hidden="1" x14ac:dyDescent="0.2">
      <c r="B179" s="73"/>
      <c r="C179" s="40"/>
      <c r="D179" s="30" t="s">
        <v>32</v>
      </c>
      <c r="E179" s="28"/>
      <c r="F179" s="28"/>
      <c r="G179" s="28"/>
      <c r="H179" s="28"/>
      <c r="I179" s="28"/>
      <c r="J179" s="28"/>
      <c r="K179" s="28"/>
      <c r="L179" s="28"/>
      <c r="M179" s="28"/>
      <c r="N179" s="28"/>
      <c r="O179" s="28"/>
      <c r="P179" s="28"/>
      <c r="Q179" s="28"/>
      <c r="R179" s="28"/>
      <c r="S179" s="28"/>
      <c r="T179" s="29"/>
      <c r="U179" s="29"/>
      <c r="V179" s="29"/>
      <c r="W179" s="29">
        <v>11</v>
      </c>
      <c r="X179" s="108">
        <v>37</v>
      </c>
      <c r="Y179" s="108">
        <v>27</v>
      </c>
      <c r="Z179" s="108">
        <v>7</v>
      </c>
      <c r="AA179" s="108">
        <v>1</v>
      </c>
      <c r="AB179" s="108">
        <v>0</v>
      </c>
      <c r="AC179" s="108">
        <v>0</v>
      </c>
      <c r="AD179" s="105" t="s">
        <v>54</v>
      </c>
      <c r="AE179" s="105" t="s">
        <v>54</v>
      </c>
      <c r="AF179" s="105" t="s">
        <v>54</v>
      </c>
      <c r="AG179" s="105" t="s">
        <v>54</v>
      </c>
      <c r="AH179" s="105" t="s">
        <v>54</v>
      </c>
      <c r="AI179" s="105" t="s">
        <v>54</v>
      </c>
      <c r="AJ179" s="105" t="s">
        <v>54</v>
      </c>
      <c r="AK179" s="105" t="s">
        <v>54</v>
      </c>
      <c r="AL179" s="105" t="s">
        <v>54</v>
      </c>
      <c r="AM179" s="105"/>
      <c r="AN179" s="105"/>
      <c r="AO179" s="105"/>
      <c r="AP179" s="105"/>
      <c r="AQ179" s="105"/>
      <c r="AR179" s="105"/>
      <c r="AS179" s="105"/>
      <c r="AT179" s="105"/>
      <c r="AU179" s="105"/>
      <c r="AV179" s="105"/>
      <c r="AW179" s="105"/>
      <c r="AX179" s="105"/>
      <c r="AY179" s="105"/>
      <c r="AZ179" s="20"/>
    </row>
    <row r="180" spans="1:52" s="3" customFormat="1" ht="12.75" hidden="1" x14ac:dyDescent="0.2">
      <c r="A180" s="3" t="s">
        <v>260</v>
      </c>
      <c r="B180" s="73" t="s">
        <v>33</v>
      </c>
      <c r="C180" s="2" t="s">
        <v>34</v>
      </c>
      <c r="D180" s="20"/>
      <c r="E180" s="2">
        <v>15</v>
      </c>
      <c r="F180" s="2">
        <v>21</v>
      </c>
      <c r="G180" s="2">
        <v>11</v>
      </c>
      <c r="H180" s="2">
        <v>7</v>
      </c>
      <c r="I180" s="2">
        <v>3</v>
      </c>
      <c r="J180" s="2">
        <v>0</v>
      </c>
      <c r="K180" s="2">
        <v>0</v>
      </c>
      <c r="L180" s="2">
        <v>0</v>
      </c>
      <c r="M180" s="2">
        <v>0</v>
      </c>
      <c r="N180" s="2">
        <v>0</v>
      </c>
      <c r="O180" s="2">
        <v>0</v>
      </c>
      <c r="P180" s="2">
        <v>0</v>
      </c>
      <c r="Q180" s="2">
        <v>0</v>
      </c>
      <c r="R180" s="2">
        <v>0</v>
      </c>
      <c r="S180" s="2">
        <v>0</v>
      </c>
      <c r="T180" s="3">
        <v>0</v>
      </c>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20"/>
    </row>
    <row r="181" spans="1:52" s="3" customFormat="1" ht="12.75" customHeight="1" x14ac:dyDescent="0.2">
      <c r="A181" s="3" t="s">
        <v>562</v>
      </c>
      <c r="B181" s="60" t="s">
        <v>507</v>
      </c>
      <c r="C181" s="2" t="s">
        <v>35</v>
      </c>
      <c r="D181" s="20"/>
      <c r="E181" s="2">
        <v>33</v>
      </c>
      <c r="F181" s="2">
        <v>21</v>
      </c>
      <c r="G181" s="2">
        <v>14</v>
      </c>
      <c r="H181" s="2">
        <v>10</v>
      </c>
      <c r="I181" s="2">
        <v>20</v>
      </c>
      <c r="J181" s="2">
        <v>16</v>
      </c>
      <c r="K181" s="2">
        <v>13</v>
      </c>
      <c r="L181" s="2">
        <v>11</v>
      </c>
      <c r="M181" s="2">
        <v>51</v>
      </c>
      <c r="N181" s="2">
        <v>54</v>
      </c>
      <c r="O181" s="2">
        <v>56</v>
      </c>
      <c r="P181" s="2">
        <v>61</v>
      </c>
      <c r="Q181" s="2">
        <v>66</v>
      </c>
      <c r="R181" s="2">
        <v>47</v>
      </c>
      <c r="S181" s="2">
        <v>37</v>
      </c>
      <c r="T181" s="3">
        <v>42</v>
      </c>
      <c r="U181" s="3">
        <v>28</v>
      </c>
      <c r="V181" s="3">
        <v>17</v>
      </c>
      <c r="W181" s="3">
        <v>23</v>
      </c>
      <c r="X181" s="105">
        <v>26</v>
      </c>
      <c r="Y181" s="105">
        <v>19</v>
      </c>
      <c r="Z181" s="105">
        <v>14</v>
      </c>
      <c r="AA181" s="105">
        <v>16</v>
      </c>
      <c r="AB181" s="105">
        <v>21</v>
      </c>
      <c r="AC181" s="105">
        <v>26</v>
      </c>
      <c r="AD181" s="105">
        <v>24</v>
      </c>
      <c r="AE181" s="105">
        <v>30</v>
      </c>
      <c r="AF181" s="105">
        <v>19</v>
      </c>
      <c r="AG181" s="105">
        <v>18</v>
      </c>
      <c r="AH181" s="105">
        <v>14</v>
      </c>
      <c r="AI181" s="105">
        <v>19</v>
      </c>
      <c r="AJ181" s="105">
        <v>38</v>
      </c>
      <c r="AK181" s="105">
        <v>58</v>
      </c>
      <c r="AL181" s="105">
        <v>60</v>
      </c>
      <c r="AM181" s="105">
        <v>91</v>
      </c>
      <c r="AN181" s="105">
        <v>85</v>
      </c>
      <c r="AO181" s="105">
        <v>57</v>
      </c>
      <c r="AP181" s="105">
        <v>52</v>
      </c>
      <c r="AQ181" s="105">
        <v>49</v>
      </c>
      <c r="AR181" s="105">
        <v>54</v>
      </c>
      <c r="AS181" s="105">
        <v>71</v>
      </c>
      <c r="AT181" s="105">
        <f>SUM(AT182:AT183)</f>
        <v>49</v>
      </c>
      <c r="AU181" s="105">
        <f t="shared" ref="AU181:AW181" si="10">SUM(AU182:AU183)</f>
        <v>52</v>
      </c>
      <c r="AV181" s="105">
        <f t="shared" si="10"/>
        <v>58</v>
      </c>
      <c r="AW181" s="105">
        <f t="shared" si="10"/>
        <v>33</v>
      </c>
      <c r="AX181" s="105">
        <f t="shared" ref="AX181:AY181" si="11">SUM(AX182:AX183)</f>
        <v>17</v>
      </c>
      <c r="AY181" s="105">
        <f t="shared" si="11"/>
        <v>13</v>
      </c>
      <c r="AZ181" s="20"/>
    </row>
    <row r="182" spans="1:52" s="3" customFormat="1" ht="12.75" x14ac:dyDescent="0.2">
      <c r="B182" s="60"/>
      <c r="C182" s="47"/>
      <c r="D182" s="37" t="s">
        <v>308</v>
      </c>
      <c r="E182" s="32"/>
      <c r="F182" s="47"/>
      <c r="G182" s="47"/>
      <c r="H182" s="47"/>
      <c r="I182" s="47"/>
      <c r="J182" s="47"/>
      <c r="K182" s="47"/>
      <c r="L182" s="47"/>
      <c r="M182" s="47"/>
      <c r="N182" s="47"/>
      <c r="O182" s="47"/>
      <c r="P182" s="47"/>
      <c r="Q182" s="47"/>
      <c r="R182" s="47"/>
      <c r="S182" s="47"/>
      <c r="T182" s="32"/>
      <c r="U182" s="32"/>
      <c r="V182" s="32"/>
      <c r="W182" s="32"/>
      <c r="X182" s="111"/>
      <c r="Y182" s="111"/>
      <c r="Z182" s="111"/>
      <c r="AA182" s="111"/>
      <c r="AB182" s="111"/>
      <c r="AC182" s="111"/>
      <c r="AD182" s="111"/>
      <c r="AE182" s="111"/>
      <c r="AF182" s="111"/>
      <c r="AG182" s="111"/>
      <c r="AH182" s="111"/>
      <c r="AI182" s="111"/>
      <c r="AJ182" s="111"/>
      <c r="AK182" s="111"/>
      <c r="AL182" s="111"/>
      <c r="AM182" s="111"/>
      <c r="AN182" s="111"/>
      <c r="AO182" s="111"/>
      <c r="AP182" s="107">
        <v>52</v>
      </c>
      <c r="AQ182" s="107">
        <v>49</v>
      </c>
      <c r="AR182" s="107">
        <v>54</v>
      </c>
      <c r="AS182" s="107">
        <v>70</v>
      </c>
      <c r="AT182" s="107">
        <v>48</v>
      </c>
      <c r="AU182" s="107">
        <v>52</v>
      </c>
      <c r="AV182" s="107">
        <v>58</v>
      </c>
      <c r="AW182" s="107">
        <v>33</v>
      </c>
      <c r="AX182" s="107">
        <v>17</v>
      </c>
      <c r="AY182" s="107">
        <v>13</v>
      </c>
      <c r="AZ182" s="20"/>
    </row>
    <row r="183" spans="1:52" s="3" customFormat="1" ht="12.75" x14ac:dyDescent="0.2">
      <c r="B183" s="60"/>
      <c r="C183" s="47"/>
      <c r="D183" s="37" t="s">
        <v>164</v>
      </c>
      <c r="E183" s="32"/>
      <c r="F183" s="47"/>
      <c r="G183" s="47"/>
      <c r="H183" s="47"/>
      <c r="I183" s="47"/>
      <c r="J183" s="47"/>
      <c r="K183" s="47"/>
      <c r="L183" s="47"/>
      <c r="M183" s="47"/>
      <c r="N183" s="47"/>
      <c r="O183" s="47"/>
      <c r="P183" s="47"/>
      <c r="Q183" s="47"/>
      <c r="R183" s="47"/>
      <c r="S183" s="47"/>
      <c r="T183" s="32"/>
      <c r="U183" s="32"/>
      <c r="V183" s="32"/>
      <c r="W183" s="32"/>
      <c r="X183" s="111"/>
      <c r="Y183" s="111"/>
      <c r="Z183" s="111"/>
      <c r="AA183" s="111"/>
      <c r="AB183" s="111"/>
      <c r="AC183" s="111"/>
      <c r="AD183" s="111"/>
      <c r="AE183" s="111"/>
      <c r="AF183" s="111"/>
      <c r="AG183" s="111"/>
      <c r="AH183" s="111"/>
      <c r="AI183" s="111"/>
      <c r="AJ183" s="111"/>
      <c r="AK183" s="111"/>
      <c r="AL183" s="111"/>
      <c r="AM183" s="111"/>
      <c r="AN183" s="111"/>
      <c r="AO183" s="111"/>
      <c r="AP183" s="107">
        <v>0</v>
      </c>
      <c r="AQ183" s="107">
        <v>0</v>
      </c>
      <c r="AR183" s="107">
        <v>0</v>
      </c>
      <c r="AS183" s="107">
        <v>1</v>
      </c>
      <c r="AT183" s="107">
        <v>1</v>
      </c>
      <c r="AU183" s="107">
        <v>0</v>
      </c>
      <c r="AV183" s="107">
        <v>0</v>
      </c>
      <c r="AW183" s="107">
        <v>0</v>
      </c>
      <c r="AX183" s="107">
        <v>0</v>
      </c>
      <c r="AY183" s="107">
        <v>0</v>
      </c>
      <c r="AZ183" s="20"/>
    </row>
    <row r="184" spans="1:52" s="3" customFormat="1" ht="12.75" x14ac:dyDescent="0.2">
      <c r="A184" s="3" t="s">
        <v>261</v>
      </c>
      <c r="B184" s="60" t="s">
        <v>606</v>
      </c>
      <c r="C184" s="2" t="s">
        <v>164</v>
      </c>
      <c r="D184" s="20"/>
      <c r="E184" s="2">
        <v>33</v>
      </c>
      <c r="F184" s="2">
        <v>21</v>
      </c>
      <c r="G184" s="2">
        <v>14</v>
      </c>
      <c r="H184" s="2" t="s">
        <v>54</v>
      </c>
      <c r="I184" s="2" t="s">
        <v>54</v>
      </c>
      <c r="J184" s="2" t="s">
        <v>54</v>
      </c>
      <c r="K184" s="2" t="s">
        <v>54</v>
      </c>
      <c r="L184" s="2" t="s">
        <v>54</v>
      </c>
      <c r="M184" s="2" t="s">
        <v>54</v>
      </c>
      <c r="N184" s="2" t="s">
        <v>54</v>
      </c>
      <c r="O184" s="2" t="s">
        <v>54</v>
      </c>
      <c r="P184" s="2" t="s">
        <v>54</v>
      </c>
      <c r="Q184" s="2" t="s">
        <v>54</v>
      </c>
      <c r="R184" s="2" t="s">
        <v>54</v>
      </c>
      <c r="S184" s="2" t="s">
        <v>54</v>
      </c>
      <c r="T184" s="3" t="s">
        <v>54</v>
      </c>
      <c r="U184" s="3" t="s">
        <v>54</v>
      </c>
      <c r="V184" s="3" t="s">
        <v>54</v>
      </c>
      <c r="W184" s="3" t="s">
        <v>54</v>
      </c>
      <c r="X184" s="105" t="s">
        <v>54</v>
      </c>
      <c r="Y184" s="105" t="s">
        <v>54</v>
      </c>
      <c r="Z184" s="105" t="s">
        <v>54</v>
      </c>
      <c r="AA184" s="105">
        <v>2</v>
      </c>
      <c r="AB184" s="105">
        <v>1</v>
      </c>
      <c r="AC184" s="105">
        <v>9</v>
      </c>
      <c r="AD184" s="105">
        <v>11</v>
      </c>
      <c r="AE184" s="105">
        <v>13</v>
      </c>
      <c r="AF184" s="105">
        <v>17</v>
      </c>
      <c r="AG184" s="105">
        <v>27</v>
      </c>
      <c r="AH184" s="105">
        <v>33</v>
      </c>
      <c r="AI184" s="105">
        <v>19</v>
      </c>
      <c r="AJ184" s="105">
        <v>15</v>
      </c>
      <c r="AK184" s="105">
        <v>9</v>
      </c>
      <c r="AL184" s="105">
        <v>9</v>
      </c>
      <c r="AM184" s="105">
        <v>9</v>
      </c>
      <c r="AN184" s="105">
        <v>5</v>
      </c>
      <c r="AO184" s="105">
        <v>2</v>
      </c>
      <c r="AP184" s="105"/>
      <c r="AQ184" s="105"/>
      <c r="AR184" s="105"/>
      <c r="AS184" s="105"/>
      <c r="AT184" s="105"/>
      <c r="AU184" s="105"/>
      <c r="AV184" s="105"/>
      <c r="AW184" s="105"/>
      <c r="AX184" s="105"/>
      <c r="AY184" s="105"/>
      <c r="AZ184" s="20"/>
    </row>
    <row r="185" spans="1:52" s="3" customFormat="1" ht="15" x14ac:dyDescent="0.2">
      <c r="A185" s="3" t="s">
        <v>563</v>
      </c>
      <c r="B185" s="73" t="s">
        <v>506</v>
      </c>
      <c r="C185" s="2" t="s">
        <v>36</v>
      </c>
      <c r="D185" s="20"/>
      <c r="P185" s="2">
        <v>0</v>
      </c>
      <c r="Q185" s="2">
        <v>30</v>
      </c>
      <c r="R185" s="2">
        <v>62</v>
      </c>
      <c r="S185" s="2">
        <v>81</v>
      </c>
      <c r="T185" s="3">
        <v>85</v>
      </c>
      <c r="U185" s="3">
        <v>103</v>
      </c>
      <c r="V185" s="3">
        <v>83</v>
      </c>
      <c r="W185" s="3">
        <v>77</v>
      </c>
      <c r="X185" s="105">
        <v>71</v>
      </c>
      <c r="Y185" s="105">
        <v>69</v>
      </c>
      <c r="Z185" s="105">
        <v>83</v>
      </c>
      <c r="AA185" s="105">
        <v>109</v>
      </c>
      <c r="AB185" s="105">
        <v>128</v>
      </c>
      <c r="AC185" s="105">
        <v>147</v>
      </c>
      <c r="AD185" s="105">
        <v>161</v>
      </c>
      <c r="AE185" s="105">
        <v>150</v>
      </c>
      <c r="AF185" s="105">
        <v>166</v>
      </c>
      <c r="AG185" s="105">
        <v>165</v>
      </c>
      <c r="AH185" s="105">
        <v>177</v>
      </c>
      <c r="AI185" s="105">
        <v>188</v>
      </c>
      <c r="AJ185" s="105">
        <v>208</v>
      </c>
      <c r="AK185" s="105">
        <v>228</v>
      </c>
      <c r="AL185" s="105">
        <v>237</v>
      </c>
      <c r="AM185" s="105">
        <v>260</v>
      </c>
      <c r="AN185" s="105">
        <v>327</v>
      </c>
      <c r="AO185" s="105">
        <v>292</v>
      </c>
      <c r="AP185" s="105">
        <v>233</v>
      </c>
      <c r="AQ185" s="105">
        <v>220</v>
      </c>
      <c r="AR185" s="105">
        <v>217</v>
      </c>
      <c r="AS185" s="105">
        <v>191</v>
      </c>
      <c r="AT185" s="105">
        <v>162</v>
      </c>
      <c r="AU185" s="105">
        <v>164</v>
      </c>
      <c r="AV185" s="105">
        <v>151</v>
      </c>
      <c r="AW185" s="105">
        <v>110</v>
      </c>
      <c r="AX185" s="105">
        <v>113</v>
      </c>
      <c r="AY185" s="105">
        <v>139</v>
      </c>
      <c r="AZ185" s="20"/>
    </row>
    <row r="186" spans="1:52" s="3" customFormat="1" ht="15" x14ac:dyDescent="0.2">
      <c r="A186" s="3" t="s">
        <v>563</v>
      </c>
      <c r="B186" s="60" t="s">
        <v>554</v>
      </c>
      <c r="C186" s="2" t="s">
        <v>453</v>
      </c>
      <c r="D186" s="20"/>
      <c r="P186" s="2"/>
      <c r="Q186" s="2"/>
      <c r="R186" s="2"/>
      <c r="S186" s="2"/>
      <c r="X186" s="105"/>
      <c r="Y186" s="105"/>
      <c r="Z186" s="105"/>
      <c r="AA186" s="105"/>
      <c r="AB186" s="105"/>
      <c r="AC186" s="105"/>
      <c r="AD186" s="105"/>
      <c r="AE186" s="105"/>
      <c r="AF186" s="105"/>
      <c r="AG186" s="105"/>
      <c r="AH186" s="105"/>
      <c r="AI186" s="105"/>
      <c r="AJ186" s="105"/>
      <c r="AK186" s="105"/>
      <c r="AL186" s="105"/>
      <c r="AM186" s="105"/>
      <c r="AN186" s="105"/>
      <c r="AO186" s="105"/>
      <c r="AP186" s="105"/>
      <c r="AQ186" s="105">
        <v>3</v>
      </c>
      <c r="AR186" s="105">
        <v>7</v>
      </c>
      <c r="AS186" s="105">
        <v>25</v>
      </c>
      <c r="AT186" s="105">
        <v>32</v>
      </c>
      <c r="AU186" s="105">
        <v>40</v>
      </c>
      <c r="AV186" s="105">
        <v>37</v>
      </c>
      <c r="AW186" s="105">
        <v>39</v>
      </c>
      <c r="AX186" s="105">
        <v>45</v>
      </c>
      <c r="AY186" s="105">
        <v>52</v>
      </c>
      <c r="AZ186" s="20"/>
    </row>
    <row r="187" spans="1:52" s="3" customFormat="1" ht="12.75" x14ac:dyDescent="0.2">
      <c r="B187" s="60" t="s">
        <v>556</v>
      </c>
      <c r="C187" s="2" t="s">
        <v>600</v>
      </c>
      <c r="D187" s="20"/>
      <c r="P187" s="2"/>
      <c r="Q187" s="2"/>
      <c r="R187" s="2"/>
      <c r="S187" s="2"/>
      <c r="X187" s="105"/>
      <c r="Y187" s="105"/>
      <c r="Z187" s="105"/>
      <c r="AA187" s="105"/>
      <c r="AB187" s="105"/>
      <c r="AC187" s="105"/>
      <c r="AD187" s="105"/>
      <c r="AE187" s="105"/>
      <c r="AF187" s="105"/>
      <c r="AG187" s="105"/>
      <c r="AH187" s="105"/>
      <c r="AI187" s="105"/>
      <c r="AJ187" s="105"/>
      <c r="AK187" s="105"/>
      <c r="AL187" s="105"/>
      <c r="AM187" s="105"/>
      <c r="AN187" s="105"/>
      <c r="AO187" s="105">
        <v>261</v>
      </c>
      <c r="AP187" s="105">
        <v>553</v>
      </c>
      <c r="AQ187" s="105">
        <v>737</v>
      </c>
      <c r="AR187" s="105">
        <v>799</v>
      </c>
      <c r="AS187" s="105">
        <v>801</v>
      </c>
      <c r="AT187" s="105">
        <v>665</v>
      </c>
      <c r="AU187" s="105">
        <v>569</v>
      </c>
      <c r="AV187" s="105">
        <v>550</v>
      </c>
      <c r="AW187" s="105">
        <v>519</v>
      </c>
      <c r="AX187" s="105">
        <v>536</v>
      </c>
      <c r="AY187" s="105">
        <v>750</v>
      </c>
      <c r="AZ187" s="20"/>
    </row>
    <row r="188" spans="1:52" s="115" customFormat="1" ht="12.75" x14ac:dyDescent="0.2">
      <c r="A188" s="116" t="s">
        <v>262</v>
      </c>
      <c r="B188" s="185"/>
      <c r="C188" s="100"/>
      <c r="D188" s="104"/>
      <c r="E188" s="116">
        <v>483</v>
      </c>
      <c r="F188" s="116">
        <v>453</v>
      </c>
      <c r="G188" s="116">
        <v>552</v>
      </c>
      <c r="H188" s="116">
        <v>508</v>
      </c>
      <c r="I188" s="116">
        <v>434</v>
      </c>
      <c r="J188" s="116">
        <v>342</v>
      </c>
      <c r="K188" s="116">
        <v>361</v>
      </c>
      <c r="L188" s="116">
        <v>319</v>
      </c>
      <c r="M188" s="116">
        <v>369</v>
      </c>
      <c r="N188" s="116">
        <v>369</v>
      </c>
      <c r="O188" s="116">
        <v>401</v>
      </c>
      <c r="P188" s="116">
        <v>374</v>
      </c>
      <c r="Q188" s="116">
        <v>321</v>
      </c>
      <c r="R188" s="116">
        <v>317</v>
      </c>
      <c r="S188" s="116">
        <v>354</v>
      </c>
      <c r="T188" s="116">
        <v>308</v>
      </c>
      <c r="U188" s="116">
        <v>386</v>
      </c>
      <c r="V188" s="116">
        <v>377</v>
      </c>
      <c r="W188" s="116">
        <v>384</v>
      </c>
      <c r="X188" s="162">
        <v>357</v>
      </c>
      <c r="Y188" s="162">
        <v>335</v>
      </c>
      <c r="Z188" s="162">
        <v>407</v>
      </c>
      <c r="AA188" s="162">
        <v>359</v>
      </c>
      <c r="AB188" s="162">
        <v>336</v>
      </c>
      <c r="AC188" s="162">
        <v>298</v>
      </c>
      <c r="AD188" s="162">
        <v>260</v>
      </c>
      <c r="AE188" s="162">
        <v>289</v>
      </c>
      <c r="AF188" s="162">
        <v>407</v>
      </c>
      <c r="AG188" s="162">
        <v>420</v>
      </c>
      <c r="AH188" s="162">
        <v>529</v>
      </c>
      <c r="AI188" s="162">
        <v>609</v>
      </c>
      <c r="AJ188" s="162">
        <v>607</v>
      </c>
      <c r="AK188" s="162">
        <v>640</v>
      </c>
      <c r="AL188" s="162">
        <v>657</v>
      </c>
      <c r="AM188" s="162">
        <v>710</v>
      </c>
      <c r="AN188" s="162">
        <v>794</v>
      </c>
      <c r="AO188" s="162">
        <v>907</v>
      </c>
      <c r="AP188" s="162">
        <v>989</v>
      </c>
      <c r="AQ188" s="162">
        <v>1081</v>
      </c>
      <c r="AR188" s="162">
        <v>1160</v>
      </c>
      <c r="AS188" s="162">
        <v>1248</v>
      </c>
      <c r="AT188" s="162">
        <v>1286</v>
      </c>
      <c r="AU188" s="162">
        <f>AU189</f>
        <v>1294</v>
      </c>
      <c r="AV188" s="162">
        <f>AV189</f>
        <v>1294</v>
      </c>
      <c r="AW188" s="162">
        <f>AW189</f>
        <v>1109</v>
      </c>
      <c r="AX188" s="162">
        <f>AX189</f>
        <v>1003</v>
      </c>
      <c r="AY188" s="162">
        <f>AY189+AY200</f>
        <v>1348</v>
      </c>
      <c r="AZ188" s="214"/>
    </row>
    <row r="189" spans="1:52" s="17" customFormat="1" ht="15" x14ac:dyDescent="0.25">
      <c r="A189" s="3" t="s">
        <v>262</v>
      </c>
      <c r="B189" s="73" t="s">
        <v>611</v>
      </c>
      <c r="C189" s="2" t="s">
        <v>89</v>
      </c>
      <c r="D189" s="20"/>
      <c r="E189" s="2">
        <v>483</v>
      </c>
      <c r="F189" s="2">
        <v>453</v>
      </c>
      <c r="G189" s="2">
        <v>552</v>
      </c>
      <c r="H189" s="2">
        <v>508</v>
      </c>
      <c r="I189" s="2">
        <v>434</v>
      </c>
      <c r="J189" s="2">
        <v>342</v>
      </c>
      <c r="K189" s="2">
        <v>361</v>
      </c>
      <c r="L189" s="2">
        <v>319</v>
      </c>
      <c r="M189" s="2">
        <v>369</v>
      </c>
      <c r="N189" s="2">
        <v>369</v>
      </c>
      <c r="O189" s="2">
        <v>401</v>
      </c>
      <c r="P189" s="2">
        <v>374</v>
      </c>
      <c r="Q189" s="2">
        <v>321</v>
      </c>
      <c r="R189" s="2">
        <v>317</v>
      </c>
      <c r="S189" s="2">
        <v>354</v>
      </c>
      <c r="T189" s="3">
        <v>308</v>
      </c>
      <c r="U189" s="3">
        <v>386</v>
      </c>
      <c r="V189" s="3">
        <v>377</v>
      </c>
      <c r="W189" s="3">
        <v>384</v>
      </c>
      <c r="X189" s="105">
        <v>357</v>
      </c>
      <c r="Y189" s="105">
        <v>335</v>
      </c>
      <c r="Z189" s="105">
        <v>407</v>
      </c>
      <c r="AA189" s="105">
        <v>359</v>
      </c>
      <c r="AB189" s="105">
        <v>336</v>
      </c>
      <c r="AC189" s="105">
        <v>298</v>
      </c>
      <c r="AD189" s="105">
        <v>260</v>
      </c>
      <c r="AE189" s="105">
        <v>289</v>
      </c>
      <c r="AF189" s="105">
        <v>407</v>
      </c>
      <c r="AG189" s="105">
        <v>420</v>
      </c>
      <c r="AH189" s="105">
        <v>529</v>
      </c>
      <c r="AI189" s="105">
        <v>609</v>
      </c>
      <c r="AJ189" s="105">
        <v>607</v>
      </c>
      <c r="AK189" s="105">
        <v>640</v>
      </c>
      <c r="AL189" s="105">
        <v>657</v>
      </c>
      <c r="AM189" s="105">
        <v>710</v>
      </c>
      <c r="AN189" s="105">
        <v>794</v>
      </c>
      <c r="AO189" s="105">
        <v>907</v>
      </c>
      <c r="AP189" s="105">
        <v>989</v>
      </c>
      <c r="AQ189" s="105">
        <v>1081</v>
      </c>
      <c r="AR189" s="105">
        <v>1160</v>
      </c>
      <c r="AS189" s="105">
        <v>1248</v>
      </c>
      <c r="AT189" s="105">
        <v>1286</v>
      </c>
      <c r="AU189" s="105">
        <v>1294</v>
      </c>
      <c r="AV189" s="105">
        <f>SUM(AV191:AV192)</f>
        <v>1294</v>
      </c>
      <c r="AW189" s="105">
        <f>SUM(AW191:AW192)</f>
        <v>1109</v>
      </c>
      <c r="AX189" s="105">
        <f>SUM(AX191:AX192)</f>
        <v>1003</v>
      </c>
      <c r="AY189" s="105">
        <f>SUM(AY191:AY192)</f>
        <v>1346</v>
      </c>
      <c r="AZ189" s="215"/>
    </row>
    <row r="190" spans="1:52" s="3" customFormat="1" ht="12.75" hidden="1" x14ac:dyDescent="0.2">
      <c r="B190" s="180"/>
      <c r="C190" s="32"/>
      <c r="D190" s="33" t="s">
        <v>309</v>
      </c>
      <c r="E190" s="35"/>
      <c r="F190" s="35"/>
      <c r="G190" s="34">
        <v>176</v>
      </c>
      <c r="H190" s="34">
        <v>105</v>
      </c>
      <c r="I190" s="34">
        <v>12</v>
      </c>
      <c r="J190" s="34">
        <v>2</v>
      </c>
      <c r="K190" s="34">
        <v>0</v>
      </c>
      <c r="L190" s="34">
        <v>2</v>
      </c>
      <c r="M190" s="34">
        <v>0</v>
      </c>
      <c r="N190" s="34">
        <v>0</v>
      </c>
      <c r="O190" s="34">
        <v>8</v>
      </c>
      <c r="P190" s="34">
        <v>7</v>
      </c>
      <c r="Q190" s="34">
        <v>0</v>
      </c>
      <c r="R190" s="35">
        <v>0</v>
      </c>
      <c r="S190" s="35">
        <v>1</v>
      </c>
      <c r="T190" s="35">
        <v>0</v>
      </c>
      <c r="U190" s="35">
        <v>0</v>
      </c>
      <c r="V190" s="35"/>
      <c r="W190" s="35"/>
      <c r="X190" s="106"/>
      <c r="Y190" s="106"/>
      <c r="Z190" s="106"/>
      <c r="AA190" s="106"/>
      <c r="AB190" s="106"/>
      <c r="AC190" s="106"/>
      <c r="AD190" s="106" t="s">
        <v>54</v>
      </c>
      <c r="AE190" s="106" t="s">
        <v>54</v>
      </c>
      <c r="AF190" s="106" t="s">
        <v>54</v>
      </c>
      <c r="AG190" s="107" t="s">
        <v>54</v>
      </c>
      <c r="AH190" s="107" t="s">
        <v>54</v>
      </c>
      <c r="AI190" s="107" t="s">
        <v>54</v>
      </c>
      <c r="AJ190" s="107" t="s">
        <v>54</v>
      </c>
      <c r="AK190" s="107" t="s">
        <v>54</v>
      </c>
      <c r="AL190" s="107" t="s">
        <v>54</v>
      </c>
      <c r="AM190" s="107"/>
      <c r="AN190" s="107"/>
      <c r="AO190" s="107"/>
      <c r="AP190" s="107"/>
      <c r="AQ190" s="107"/>
      <c r="AR190" s="107"/>
      <c r="AS190" s="107"/>
      <c r="AT190" s="107"/>
      <c r="AU190" s="107"/>
      <c r="AV190" s="107"/>
      <c r="AW190" s="107"/>
      <c r="AX190" s="107"/>
      <c r="AY190" s="107"/>
      <c r="AZ190" s="20"/>
    </row>
    <row r="191" spans="1:52" s="3" customFormat="1" ht="12.75" x14ac:dyDescent="0.2">
      <c r="B191" s="73" t="s">
        <v>611</v>
      </c>
      <c r="C191" s="46" t="s">
        <v>433</v>
      </c>
      <c r="D191" s="203"/>
      <c r="E191" s="32"/>
      <c r="F191" s="32"/>
      <c r="G191" s="47">
        <v>376</v>
      </c>
      <c r="H191" s="47">
        <v>403</v>
      </c>
      <c r="I191" s="47">
        <v>246</v>
      </c>
      <c r="J191" s="47">
        <v>212</v>
      </c>
      <c r="K191" s="47">
        <v>249</v>
      </c>
      <c r="L191" s="47">
        <v>223</v>
      </c>
      <c r="M191" s="47">
        <v>249</v>
      </c>
      <c r="N191" s="47">
        <v>254</v>
      </c>
      <c r="O191" s="47">
        <v>237</v>
      </c>
      <c r="P191" s="47">
        <v>223</v>
      </c>
      <c r="Q191" s="47">
        <v>207</v>
      </c>
      <c r="R191" s="47">
        <v>236</v>
      </c>
      <c r="S191" s="47">
        <v>263</v>
      </c>
      <c r="T191" s="32">
        <v>270</v>
      </c>
      <c r="U191" s="32">
        <v>293</v>
      </c>
      <c r="V191" s="32">
        <v>285</v>
      </c>
      <c r="W191" s="32">
        <v>308</v>
      </c>
      <c r="X191" s="111">
        <v>286</v>
      </c>
      <c r="Y191" s="111">
        <v>284</v>
      </c>
      <c r="Z191" s="111">
        <v>294</v>
      </c>
      <c r="AA191" s="111">
        <v>282</v>
      </c>
      <c r="AB191" s="111">
        <v>255</v>
      </c>
      <c r="AC191" s="111">
        <v>212</v>
      </c>
      <c r="AD191" s="111">
        <v>205</v>
      </c>
      <c r="AE191" s="111">
        <v>229</v>
      </c>
      <c r="AF191" s="111">
        <v>346</v>
      </c>
      <c r="AG191" s="111">
        <v>391</v>
      </c>
      <c r="AH191" s="111">
        <v>442</v>
      </c>
      <c r="AI191" s="111">
        <v>527</v>
      </c>
      <c r="AJ191" s="111">
        <v>526</v>
      </c>
      <c r="AK191" s="111">
        <v>550</v>
      </c>
      <c r="AL191" s="111">
        <v>572</v>
      </c>
      <c r="AM191" s="111">
        <v>629</v>
      </c>
      <c r="AN191" s="111">
        <v>703</v>
      </c>
      <c r="AO191" s="111">
        <v>758</v>
      </c>
      <c r="AP191" s="111">
        <v>730</v>
      </c>
      <c r="AQ191" s="111">
        <v>678</v>
      </c>
      <c r="AR191" s="111">
        <v>646</v>
      </c>
      <c r="AS191" s="111">
        <v>713</v>
      </c>
      <c r="AT191" s="111">
        <v>754</v>
      </c>
      <c r="AU191" s="111">
        <v>761</v>
      </c>
      <c r="AV191" s="111">
        <v>839</v>
      </c>
      <c r="AW191" s="111">
        <v>735</v>
      </c>
      <c r="AX191" s="111">
        <v>699</v>
      </c>
      <c r="AY191" s="111">
        <v>1059</v>
      </c>
      <c r="AZ191" s="20"/>
    </row>
    <row r="192" spans="1:52" s="3" customFormat="1" ht="12.75" x14ac:dyDescent="0.2">
      <c r="B192" s="73" t="s">
        <v>611</v>
      </c>
      <c r="C192" s="46" t="s">
        <v>434</v>
      </c>
      <c r="D192" s="203"/>
      <c r="E192" s="32"/>
      <c r="F192" s="32"/>
      <c r="G192" s="32"/>
      <c r="H192" s="32"/>
      <c r="I192" s="47">
        <v>67</v>
      </c>
      <c r="J192" s="47">
        <v>54</v>
      </c>
      <c r="K192" s="47">
        <v>69</v>
      </c>
      <c r="L192" s="47">
        <v>71</v>
      </c>
      <c r="M192" s="47">
        <v>63</v>
      </c>
      <c r="N192" s="47">
        <v>71</v>
      </c>
      <c r="O192" s="47">
        <v>70</v>
      </c>
      <c r="P192" s="47">
        <v>74</v>
      </c>
      <c r="Q192" s="47">
        <v>73</v>
      </c>
      <c r="R192" s="47">
        <v>62</v>
      </c>
      <c r="S192" s="47">
        <v>58</v>
      </c>
      <c r="T192" s="32">
        <v>37</v>
      </c>
      <c r="U192" s="32">
        <v>36</v>
      </c>
      <c r="V192" s="32">
        <v>51</v>
      </c>
      <c r="W192" s="32">
        <v>30</v>
      </c>
      <c r="X192" s="111">
        <v>39</v>
      </c>
      <c r="Y192" s="111">
        <v>29</v>
      </c>
      <c r="Z192" s="111">
        <v>32</v>
      </c>
      <c r="AA192" s="111">
        <v>21</v>
      </c>
      <c r="AB192" s="111">
        <v>37</v>
      </c>
      <c r="AC192" s="111">
        <v>31</v>
      </c>
      <c r="AD192" s="111">
        <v>6</v>
      </c>
      <c r="AE192" s="111">
        <v>2</v>
      </c>
      <c r="AF192" s="111">
        <v>8</v>
      </c>
      <c r="AG192" s="111">
        <v>6</v>
      </c>
      <c r="AH192" s="111">
        <v>5</v>
      </c>
      <c r="AI192" s="111">
        <v>82</v>
      </c>
      <c r="AJ192" s="111">
        <v>81</v>
      </c>
      <c r="AK192" s="111">
        <v>90</v>
      </c>
      <c r="AL192" s="111">
        <v>85</v>
      </c>
      <c r="AM192" s="111">
        <v>81</v>
      </c>
      <c r="AN192" s="111">
        <v>91</v>
      </c>
      <c r="AO192" s="111">
        <v>149</v>
      </c>
      <c r="AP192" s="111">
        <v>259</v>
      </c>
      <c r="AQ192" s="111">
        <v>403</v>
      </c>
      <c r="AR192" s="111">
        <v>514</v>
      </c>
      <c r="AS192" s="111">
        <v>535</v>
      </c>
      <c r="AT192" s="111">
        <v>532</v>
      </c>
      <c r="AU192" s="111">
        <v>533</v>
      </c>
      <c r="AV192" s="111">
        <v>455</v>
      </c>
      <c r="AW192" s="111">
        <v>374</v>
      </c>
      <c r="AX192" s="111">
        <v>304</v>
      </c>
      <c r="AY192" s="111">
        <v>287</v>
      </c>
      <c r="AZ192" s="20"/>
    </row>
    <row r="193" spans="1:52" s="3" customFormat="1" ht="12.75" x14ac:dyDescent="0.2">
      <c r="B193" s="180"/>
      <c r="C193" s="26"/>
      <c r="D193" s="27" t="s">
        <v>310</v>
      </c>
      <c r="E193" s="29"/>
      <c r="F193" s="29"/>
      <c r="G193" s="29"/>
      <c r="H193" s="29"/>
      <c r="I193" s="28">
        <v>109</v>
      </c>
      <c r="J193" s="28">
        <v>74</v>
      </c>
      <c r="K193" s="28">
        <v>43</v>
      </c>
      <c r="L193" s="28">
        <v>23</v>
      </c>
      <c r="M193" s="28">
        <v>57</v>
      </c>
      <c r="N193" s="28">
        <v>44</v>
      </c>
      <c r="O193" s="28">
        <v>86</v>
      </c>
      <c r="P193" s="28">
        <v>70</v>
      </c>
      <c r="Q193" s="28">
        <v>41</v>
      </c>
      <c r="R193" s="28">
        <v>19</v>
      </c>
      <c r="S193" s="29">
        <v>32</v>
      </c>
      <c r="T193" s="29">
        <v>1</v>
      </c>
      <c r="U193" s="29">
        <v>57</v>
      </c>
      <c r="V193" s="29">
        <v>41</v>
      </c>
      <c r="W193" s="29">
        <v>46</v>
      </c>
      <c r="X193" s="108">
        <v>32</v>
      </c>
      <c r="Y193" s="108">
        <v>22</v>
      </c>
      <c r="Z193" s="108">
        <v>39</v>
      </c>
      <c r="AA193" s="108">
        <v>31</v>
      </c>
      <c r="AB193" s="108">
        <v>36</v>
      </c>
      <c r="AC193" s="108">
        <v>50</v>
      </c>
      <c r="AD193" s="108">
        <v>48</v>
      </c>
      <c r="AE193" s="108">
        <v>58</v>
      </c>
      <c r="AF193" s="108">
        <v>53</v>
      </c>
      <c r="AG193" s="108">
        <v>23</v>
      </c>
      <c r="AH193" s="108">
        <v>82</v>
      </c>
      <c r="AI193" s="108">
        <v>0</v>
      </c>
      <c r="AJ193" s="108">
        <v>0</v>
      </c>
      <c r="AK193" s="108">
        <v>0</v>
      </c>
      <c r="AL193" s="108">
        <v>0</v>
      </c>
      <c r="AM193" s="109"/>
      <c r="AN193" s="105"/>
      <c r="AO193" s="109"/>
      <c r="AP193" s="109"/>
      <c r="AQ193" s="109"/>
      <c r="AR193" s="109"/>
      <c r="AS193" s="109"/>
      <c r="AT193" s="109"/>
      <c r="AU193" s="109"/>
      <c r="AV193" s="109"/>
      <c r="AW193" s="109"/>
      <c r="AX193" s="109"/>
      <c r="AY193" s="109"/>
      <c r="AZ193" s="20"/>
    </row>
    <row r="194" spans="1:52" s="3" customFormat="1" ht="12.75" x14ac:dyDescent="0.2">
      <c r="B194" s="180"/>
      <c r="C194" s="26"/>
      <c r="D194" s="27" t="s">
        <v>163</v>
      </c>
      <c r="E194" s="29"/>
      <c r="F194" s="29"/>
      <c r="G194" s="29"/>
      <c r="H194" s="29"/>
      <c r="I194" s="28"/>
      <c r="J194" s="28"/>
      <c r="K194" s="28"/>
      <c r="L194" s="28"/>
      <c r="M194" s="28"/>
      <c r="N194" s="28"/>
      <c r="O194" s="28"/>
      <c r="P194" s="28"/>
      <c r="Q194" s="28"/>
      <c r="R194" s="28"/>
      <c r="S194" s="29"/>
      <c r="T194" s="29"/>
      <c r="U194" s="29"/>
      <c r="V194" s="29"/>
      <c r="W194" s="29"/>
      <c r="X194" s="108"/>
      <c r="Y194" s="108"/>
      <c r="Z194" s="108">
        <v>42</v>
      </c>
      <c r="AA194" s="108">
        <v>26</v>
      </c>
      <c r="AB194" s="108">
        <v>8</v>
      </c>
      <c r="AC194" s="108">
        <v>5</v>
      </c>
      <c r="AD194" s="108">
        <v>1</v>
      </c>
      <c r="AE194" s="108">
        <v>0</v>
      </c>
      <c r="AF194" s="108">
        <v>0</v>
      </c>
      <c r="AG194" s="109" t="s">
        <v>54</v>
      </c>
      <c r="AH194" s="109" t="s">
        <v>54</v>
      </c>
      <c r="AI194" s="109" t="s">
        <v>54</v>
      </c>
      <c r="AJ194" s="109" t="s">
        <v>54</v>
      </c>
      <c r="AK194" s="109" t="s">
        <v>54</v>
      </c>
      <c r="AL194" s="109" t="s">
        <v>54</v>
      </c>
      <c r="AM194" s="109"/>
      <c r="AN194" s="105"/>
      <c r="AO194" s="109"/>
      <c r="AP194" s="109"/>
      <c r="AQ194" s="109"/>
      <c r="AR194" s="109"/>
      <c r="AS194" s="109"/>
      <c r="AT194" s="109"/>
      <c r="AU194" s="109"/>
      <c r="AV194" s="109"/>
      <c r="AW194" s="109"/>
      <c r="AX194" s="109"/>
      <c r="AY194" s="109"/>
      <c r="AZ194" s="20"/>
    </row>
    <row r="195" spans="1:52" s="3" customFormat="1" ht="15" hidden="1" x14ac:dyDescent="0.25">
      <c r="A195" s="17" t="s">
        <v>263</v>
      </c>
      <c r="B195" s="187"/>
      <c r="C195" s="17"/>
      <c r="D195" s="18"/>
      <c r="E195" s="17">
        <v>179</v>
      </c>
      <c r="F195" s="17">
        <v>118</v>
      </c>
      <c r="G195" s="17">
        <v>88</v>
      </c>
      <c r="H195" s="17">
        <v>82</v>
      </c>
      <c r="I195" s="17">
        <v>69</v>
      </c>
      <c r="J195" s="17">
        <v>54</v>
      </c>
      <c r="K195" s="17">
        <v>27</v>
      </c>
      <c r="L195" s="17">
        <v>10</v>
      </c>
      <c r="M195" s="17">
        <v>5</v>
      </c>
      <c r="N195" s="17">
        <v>4</v>
      </c>
      <c r="O195" s="17">
        <v>0</v>
      </c>
      <c r="P195" s="17">
        <v>1</v>
      </c>
      <c r="Q195" s="17">
        <v>1</v>
      </c>
      <c r="R195" s="17">
        <v>1</v>
      </c>
      <c r="S195" s="17">
        <v>3</v>
      </c>
      <c r="T195" s="17">
        <v>2</v>
      </c>
      <c r="U195" s="17">
        <v>0</v>
      </c>
      <c r="V195" s="17">
        <v>0</v>
      </c>
      <c r="W195" s="17">
        <v>0</v>
      </c>
      <c r="X195" s="113">
        <v>0</v>
      </c>
      <c r="Y195" s="113">
        <v>0</v>
      </c>
      <c r="Z195" s="113">
        <v>0</v>
      </c>
      <c r="AA195" s="113">
        <v>1</v>
      </c>
      <c r="AB195" s="113">
        <v>1</v>
      </c>
      <c r="AC195" s="113">
        <v>1</v>
      </c>
      <c r="AD195" s="113">
        <v>1</v>
      </c>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20"/>
    </row>
    <row r="196" spans="1:52" s="17" customFormat="1" ht="15" hidden="1" x14ac:dyDescent="0.25">
      <c r="A196" s="3" t="s">
        <v>260</v>
      </c>
      <c r="B196" s="73" t="s">
        <v>37</v>
      </c>
      <c r="C196" s="2" t="s">
        <v>38</v>
      </c>
      <c r="D196" s="20"/>
      <c r="E196" s="2">
        <v>32</v>
      </c>
      <c r="F196" s="2">
        <v>23</v>
      </c>
      <c r="G196" s="2">
        <v>15</v>
      </c>
      <c r="H196" s="2">
        <v>4</v>
      </c>
      <c r="I196" s="2">
        <v>0</v>
      </c>
      <c r="J196" s="2">
        <v>0</v>
      </c>
      <c r="K196" s="2">
        <v>1</v>
      </c>
      <c r="L196" s="2">
        <v>0</v>
      </c>
      <c r="M196" s="2">
        <v>0</v>
      </c>
      <c r="N196" s="2">
        <v>0</v>
      </c>
      <c r="O196" s="2">
        <v>0</v>
      </c>
      <c r="P196" s="2">
        <v>0</v>
      </c>
      <c r="Q196" s="2">
        <v>0</v>
      </c>
      <c r="R196" s="2">
        <v>0</v>
      </c>
      <c r="S196" s="2">
        <v>0</v>
      </c>
      <c r="T196" s="3"/>
      <c r="U196" s="3"/>
      <c r="V196" s="3"/>
      <c r="W196" s="3"/>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215"/>
    </row>
    <row r="197" spans="1:52" s="115" customFormat="1" ht="12.75" hidden="1" x14ac:dyDescent="0.2">
      <c r="A197" s="3" t="s">
        <v>264</v>
      </c>
      <c r="B197" s="73" t="s">
        <v>14</v>
      </c>
      <c r="C197" s="2" t="s">
        <v>15</v>
      </c>
      <c r="D197" s="20"/>
      <c r="E197" s="2">
        <v>7</v>
      </c>
      <c r="F197" s="2">
        <v>11</v>
      </c>
      <c r="G197" s="2">
        <v>8</v>
      </c>
      <c r="H197" s="2">
        <v>7</v>
      </c>
      <c r="I197" s="2">
        <v>4</v>
      </c>
      <c r="J197" s="2">
        <v>4</v>
      </c>
      <c r="K197" s="2">
        <v>3</v>
      </c>
      <c r="L197" s="2">
        <v>0</v>
      </c>
      <c r="M197" s="2">
        <v>0</v>
      </c>
      <c r="N197" s="2">
        <v>0</v>
      </c>
      <c r="O197" s="2">
        <v>0</v>
      </c>
      <c r="P197" s="2">
        <v>0</v>
      </c>
      <c r="Q197" s="2">
        <v>0</v>
      </c>
      <c r="R197" s="2">
        <v>0</v>
      </c>
      <c r="S197" s="2">
        <v>0</v>
      </c>
      <c r="T197" s="3"/>
      <c r="U197" s="3"/>
      <c r="V197" s="3"/>
      <c r="W197" s="3"/>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214"/>
    </row>
    <row r="198" spans="1:52" s="3" customFormat="1" ht="12.75" hidden="1" x14ac:dyDescent="0.2">
      <c r="A198" s="3" t="s">
        <v>265</v>
      </c>
      <c r="B198" s="73" t="s">
        <v>45</v>
      </c>
      <c r="C198" s="2" t="s">
        <v>46</v>
      </c>
      <c r="D198" s="20"/>
      <c r="E198" s="2">
        <v>0</v>
      </c>
      <c r="F198" s="2">
        <v>0</v>
      </c>
      <c r="G198" s="2">
        <v>0</v>
      </c>
      <c r="H198" s="2">
        <v>0</v>
      </c>
      <c r="I198" s="2">
        <v>0</v>
      </c>
      <c r="J198" s="2">
        <v>0</v>
      </c>
      <c r="K198" s="2">
        <v>0</v>
      </c>
      <c r="L198" s="2">
        <v>0</v>
      </c>
      <c r="M198" s="2">
        <v>0</v>
      </c>
      <c r="N198" s="2">
        <v>0</v>
      </c>
      <c r="O198" s="2">
        <v>0</v>
      </c>
      <c r="P198" s="2">
        <v>0</v>
      </c>
      <c r="Q198" s="2">
        <v>0</v>
      </c>
      <c r="R198" s="2">
        <v>0</v>
      </c>
      <c r="S198" s="2">
        <v>0</v>
      </c>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20"/>
    </row>
    <row r="199" spans="1:52" s="3" customFormat="1" ht="12.75" hidden="1" x14ac:dyDescent="0.2">
      <c r="A199" s="3" t="s">
        <v>374</v>
      </c>
      <c r="B199" s="60" t="s">
        <v>555</v>
      </c>
      <c r="C199" s="2" t="s">
        <v>65</v>
      </c>
      <c r="D199" s="20"/>
      <c r="E199" s="2">
        <v>140</v>
      </c>
      <c r="F199" s="2">
        <v>84</v>
      </c>
      <c r="G199" s="2">
        <v>65</v>
      </c>
      <c r="H199" s="2">
        <v>71</v>
      </c>
      <c r="I199" s="2">
        <v>65</v>
      </c>
      <c r="J199" s="2">
        <v>50</v>
      </c>
      <c r="K199" s="2">
        <v>23</v>
      </c>
      <c r="L199" s="2">
        <v>10</v>
      </c>
      <c r="M199" s="2">
        <v>5</v>
      </c>
      <c r="N199" s="2">
        <v>4</v>
      </c>
      <c r="O199" s="2">
        <v>0</v>
      </c>
      <c r="P199" s="2">
        <v>1</v>
      </c>
      <c r="Q199" s="2">
        <v>1</v>
      </c>
      <c r="R199" s="2">
        <v>1</v>
      </c>
      <c r="S199" s="2">
        <v>3</v>
      </c>
      <c r="T199" s="3">
        <v>2</v>
      </c>
      <c r="U199" s="3">
        <v>0</v>
      </c>
      <c r="V199" s="3">
        <v>0</v>
      </c>
      <c r="W199" s="3">
        <v>0</v>
      </c>
      <c r="X199" s="105">
        <v>0</v>
      </c>
      <c r="Y199" s="105">
        <v>0</v>
      </c>
      <c r="Z199" s="105">
        <v>0</v>
      </c>
      <c r="AA199" s="105">
        <v>1</v>
      </c>
      <c r="AB199" s="105">
        <v>1</v>
      </c>
      <c r="AC199" s="105">
        <v>1</v>
      </c>
      <c r="AD199" s="105">
        <v>1</v>
      </c>
      <c r="AE199" s="105" t="s">
        <v>54</v>
      </c>
      <c r="AF199" s="105" t="s">
        <v>54</v>
      </c>
      <c r="AG199" s="105" t="s">
        <v>54</v>
      </c>
      <c r="AH199" s="105" t="s">
        <v>54</v>
      </c>
      <c r="AI199" s="105" t="s">
        <v>54</v>
      </c>
      <c r="AJ199" s="105" t="s">
        <v>54</v>
      </c>
      <c r="AK199" s="105" t="s">
        <v>54</v>
      </c>
      <c r="AL199" s="105" t="s">
        <v>54</v>
      </c>
      <c r="AM199" s="105"/>
      <c r="AN199" s="105"/>
      <c r="AO199" s="105"/>
      <c r="AP199" s="105"/>
      <c r="AQ199" s="105"/>
      <c r="AR199" s="105"/>
      <c r="AS199" s="105"/>
      <c r="AT199" s="105"/>
      <c r="AU199" s="105"/>
      <c r="AV199" s="105"/>
      <c r="AW199" s="105"/>
      <c r="AX199" s="105"/>
      <c r="AY199" s="105"/>
      <c r="AZ199" s="20"/>
    </row>
    <row r="200" spans="1:52" s="3" customFormat="1" ht="12.75" x14ac:dyDescent="0.2">
      <c r="B200" s="60" t="s">
        <v>556</v>
      </c>
      <c r="C200" s="2" t="s">
        <v>601</v>
      </c>
      <c r="D200" s="20"/>
      <c r="P200" s="2"/>
      <c r="Q200" s="2"/>
      <c r="R200" s="2"/>
      <c r="S200" s="2"/>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v>2</v>
      </c>
      <c r="AZ200" s="20"/>
    </row>
    <row r="201" spans="1:52" s="115" customFormat="1" ht="12.75" x14ac:dyDescent="0.2">
      <c r="A201" s="116" t="s">
        <v>363</v>
      </c>
      <c r="B201" s="185"/>
      <c r="C201" s="100"/>
      <c r="D201" s="104"/>
      <c r="E201" s="116">
        <v>483</v>
      </c>
      <c r="F201" s="116">
        <v>453</v>
      </c>
      <c r="G201" s="116">
        <v>552</v>
      </c>
      <c r="H201" s="116">
        <v>508</v>
      </c>
      <c r="I201" s="116">
        <v>434</v>
      </c>
      <c r="J201" s="116">
        <v>342</v>
      </c>
      <c r="K201" s="116">
        <v>361</v>
      </c>
      <c r="L201" s="116">
        <v>319</v>
      </c>
      <c r="M201" s="116">
        <v>369</v>
      </c>
      <c r="N201" s="116">
        <v>369</v>
      </c>
      <c r="O201" s="116">
        <v>401</v>
      </c>
      <c r="P201" s="116">
        <v>374</v>
      </c>
      <c r="Q201" s="116">
        <v>321</v>
      </c>
      <c r="R201" s="116">
        <v>317</v>
      </c>
      <c r="S201" s="116">
        <v>354</v>
      </c>
      <c r="T201" s="116">
        <v>308</v>
      </c>
      <c r="U201" s="116">
        <v>386</v>
      </c>
      <c r="V201" s="116">
        <v>377</v>
      </c>
      <c r="W201" s="116">
        <v>384</v>
      </c>
      <c r="X201" s="162">
        <v>357</v>
      </c>
      <c r="Y201" s="162">
        <v>335</v>
      </c>
      <c r="Z201" s="162">
        <v>407</v>
      </c>
      <c r="AA201" s="162">
        <v>359</v>
      </c>
      <c r="AB201" s="162">
        <v>336</v>
      </c>
      <c r="AC201" s="162">
        <v>298</v>
      </c>
      <c r="AD201" s="162">
        <v>260</v>
      </c>
      <c r="AE201" s="162">
        <v>289</v>
      </c>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f>AY202</f>
        <v>67</v>
      </c>
      <c r="AZ201" s="214"/>
    </row>
    <row r="202" spans="1:52" s="3" customFormat="1" ht="12.75" x14ac:dyDescent="0.2">
      <c r="B202" s="60" t="s">
        <v>556</v>
      </c>
      <c r="C202" s="2" t="s">
        <v>602</v>
      </c>
      <c r="D202" s="20"/>
      <c r="P202" s="2"/>
      <c r="Q202" s="2"/>
      <c r="R202" s="2"/>
      <c r="S202" s="2"/>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v>67</v>
      </c>
      <c r="AZ202" s="20"/>
    </row>
    <row r="203" spans="1:52" s="3" customFormat="1" ht="12.75" x14ac:dyDescent="0.2">
      <c r="B203" s="60"/>
      <c r="C203" s="2"/>
      <c r="D203" s="20"/>
      <c r="P203" s="2"/>
      <c r="Q203" s="2"/>
      <c r="R203" s="2"/>
      <c r="S203" s="2"/>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20"/>
    </row>
    <row r="204" spans="1:52" s="3" customFormat="1" ht="12.75" x14ac:dyDescent="0.2">
      <c r="A204" s="116" t="s">
        <v>620</v>
      </c>
      <c r="B204" s="185"/>
      <c r="C204" s="100"/>
      <c r="D204" s="116"/>
      <c r="E204" s="100">
        <v>3835</v>
      </c>
      <c r="F204" s="100">
        <v>3492</v>
      </c>
      <c r="G204" s="100">
        <v>3645</v>
      </c>
      <c r="H204" s="100">
        <v>3596</v>
      </c>
      <c r="I204" s="100">
        <v>3728</v>
      </c>
      <c r="J204" s="100">
        <v>4106</v>
      </c>
      <c r="K204" s="100">
        <v>4428</v>
      </c>
      <c r="L204" s="100">
        <v>4554</v>
      </c>
      <c r="M204" s="100">
        <v>4145</v>
      </c>
      <c r="N204" s="100">
        <v>4467</v>
      </c>
      <c r="O204" s="100">
        <v>4325</v>
      </c>
      <c r="P204" s="100">
        <v>4081</v>
      </c>
      <c r="Q204" s="100">
        <v>4114</v>
      </c>
      <c r="R204" s="100">
        <v>4330</v>
      </c>
      <c r="S204" s="100">
        <v>4561</v>
      </c>
      <c r="T204" s="116">
        <v>4664</v>
      </c>
      <c r="U204" s="116">
        <v>4528</v>
      </c>
      <c r="V204" s="116">
        <v>4392</v>
      </c>
      <c r="W204" s="116">
        <v>4226</v>
      </c>
      <c r="X204" s="162">
        <v>4182</v>
      </c>
      <c r="Y204" s="162">
        <v>4414</v>
      </c>
      <c r="Z204" s="162">
        <v>4309</v>
      </c>
      <c r="AA204" s="162">
        <v>4333</v>
      </c>
      <c r="AB204" s="162">
        <v>4394</v>
      </c>
      <c r="AC204" s="162">
        <v>4620</v>
      </c>
      <c r="AD204" s="162">
        <v>5056</v>
      </c>
      <c r="AE204" s="162">
        <v>5157</v>
      </c>
      <c r="AF204" s="162">
        <v>4790</v>
      </c>
      <c r="AG204" s="162">
        <v>4912</v>
      </c>
      <c r="AH204" s="162">
        <v>4998</v>
      </c>
      <c r="AI204" s="162">
        <v>5068</v>
      </c>
      <c r="AJ204" s="162">
        <v>5123</v>
      </c>
      <c r="AK204" s="162">
        <v>5309</v>
      </c>
      <c r="AL204" s="162">
        <v>5165</v>
      </c>
      <c r="AM204" s="162">
        <v>4775</v>
      </c>
      <c r="AN204" s="162">
        <v>4551</v>
      </c>
      <c r="AO204" s="162">
        <v>4538</v>
      </c>
      <c r="AP204" s="162">
        <v>4487</v>
      </c>
      <c r="AQ204" s="162">
        <v>4038</v>
      </c>
      <c r="AR204" s="162">
        <v>3724</v>
      </c>
      <c r="AS204" s="162">
        <f t="shared" ref="AS204:AX204" si="12">AS205+AS206</f>
        <v>3349</v>
      </c>
      <c r="AT204" s="162">
        <f t="shared" si="12"/>
        <v>3346</v>
      </c>
      <c r="AU204" s="162">
        <f t="shared" si="12"/>
        <v>2994</v>
      </c>
      <c r="AV204" s="162">
        <f t="shared" si="12"/>
        <v>3045</v>
      </c>
      <c r="AW204" s="162">
        <f t="shared" si="12"/>
        <v>2770</v>
      </c>
      <c r="AX204" s="162">
        <f t="shared" si="12"/>
        <v>2725</v>
      </c>
      <c r="AY204" s="162">
        <f>AY206</f>
        <v>195</v>
      </c>
      <c r="AZ204" s="20"/>
    </row>
    <row r="205" spans="1:52" s="17" customFormat="1" ht="15" x14ac:dyDescent="0.25">
      <c r="A205" s="3" t="s">
        <v>297</v>
      </c>
      <c r="B205" s="179" t="s">
        <v>556</v>
      </c>
      <c r="C205" s="2" t="s">
        <v>300</v>
      </c>
      <c r="D205" s="3"/>
      <c r="E205" s="2"/>
      <c r="F205" s="2"/>
      <c r="G205" s="2"/>
      <c r="H205" s="2"/>
      <c r="I205" s="2"/>
      <c r="J205" s="2"/>
      <c r="K205" s="2"/>
      <c r="L205" s="2"/>
      <c r="M205" s="2"/>
      <c r="N205" s="2"/>
      <c r="O205" s="2"/>
      <c r="P205" s="2"/>
      <c r="Q205" s="2"/>
      <c r="R205" s="2"/>
      <c r="S205" s="2"/>
      <c r="T205" s="3"/>
      <c r="U205" s="3"/>
      <c r="V205" s="3"/>
      <c r="W205" s="3"/>
      <c r="X205" s="105"/>
      <c r="Y205" s="105"/>
      <c r="Z205" s="105"/>
      <c r="AA205" s="105"/>
      <c r="AB205" s="105"/>
      <c r="AC205" s="105"/>
      <c r="AD205" s="105"/>
      <c r="AE205" s="105"/>
      <c r="AF205" s="105"/>
      <c r="AG205" s="105"/>
      <c r="AH205" s="105"/>
      <c r="AI205" s="105"/>
      <c r="AJ205" s="105"/>
      <c r="AK205" s="105"/>
      <c r="AL205" s="105"/>
      <c r="AM205" s="105"/>
      <c r="AN205" s="105"/>
      <c r="AO205" s="105">
        <v>4488</v>
      </c>
      <c r="AP205" s="105">
        <v>4423</v>
      </c>
      <c r="AQ205" s="105">
        <v>3970</v>
      </c>
      <c r="AR205" s="105">
        <f>3188+11+193+67+202</f>
        <v>3661</v>
      </c>
      <c r="AS205" s="105">
        <f>2924+66+129+183</f>
        <v>3302</v>
      </c>
      <c r="AT205" s="105">
        <f>3005+111+118+51</f>
        <v>3285</v>
      </c>
      <c r="AU205" s="105">
        <f>2647+103+144+50</f>
        <v>2944</v>
      </c>
      <c r="AV205" s="105">
        <f>2641+131+164+45</f>
        <v>2981</v>
      </c>
      <c r="AW205" s="105">
        <f>2403+135+128+66</f>
        <v>2732</v>
      </c>
      <c r="AX205" s="105">
        <f>2267+89+177+53</f>
        <v>2586</v>
      </c>
      <c r="AY205" s="105"/>
      <c r="AZ205" s="215"/>
    </row>
    <row r="206" spans="1:52" s="3" customFormat="1" ht="12.75" x14ac:dyDescent="0.2">
      <c r="A206" s="3" t="s">
        <v>153</v>
      </c>
      <c r="B206" s="179" t="s">
        <v>557</v>
      </c>
      <c r="C206" s="2" t="s">
        <v>298</v>
      </c>
      <c r="E206" s="2"/>
      <c r="F206" s="2"/>
      <c r="G206" s="2"/>
      <c r="H206" s="2"/>
      <c r="I206" s="2"/>
      <c r="J206" s="2"/>
      <c r="K206" s="2"/>
      <c r="L206" s="2"/>
      <c r="M206" s="2"/>
      <c r="N206" s="2"/>
      <c r="O206" s="2"/>
      <c r="P206" s="2"/>
      <c r="Q206" s="2"/>
      <c r="R206" s="2"/>
      <c r="S206" s="2"/>
      <c r="X206" s="105"/>
      <c r="Y206" s="105"/>
      <c r="Z206" s="105"/>
      <c r="AA206" s="105"/>
      <c r="AB206" s="105"/>
      <c r="AC206" s="105"/>
      <c r="AD206" s="105"/>
      <c r="AE206" s="105"/>
      <c r="AF206" s="105"/>
      <c r="AG206" s="105"/>
      <c r="AH206" s="105"/>
      <c r="AI206" s="105"/>
      <c r="AJ206" s="105"/>
      <c r="AK206" s="105"/>
      <c r="AL206" s="105"/>
      <c r="AM206" s="105"/>
      <c r="AN206" s="105"/>
      <c r="AO206" s="105">
        <v>50</v>
      </c>
      <c r="AP206" s="105">
        <v>64</v>
      </c>
      <c r="AQ206" s="105">
        <v>68</v>
      </c>
      <c r="AR206" s="105">
        <v>63</v>
      </c>
      <c r="AS206" s="105">
        <v>47</v>
      </c>
      <c r="AT206" s="105">
        <v>61</v>
      </c>
      <c r="AU206" s="105">
        <v>50</v>
      </c>
      <c r="AV206" s="105">
        <v>64</v>
      </c>
      <c r="AW206" s="105">
        <f>3+35</f>
        <v>38</v>
      </c>
      <c r="AX206" s="105">
        <f>AX207+AX208</f>
        <v>139</v>
      </c>
      <c r="AY206" s="105">
        <f>AY207+AY208</f>
        <v>195</v>
      </c>
      <c r="AZ206" s="20"/>
    </row>
    <row r="207" spans="1:52" s="3" customFormat="1" ht="12.75" x14ac:dyDescent="0.2">
      <c r="B207" s="179"/>
      <c r="C207" s="2" t="s">
        <v>593</v>
      </c>
      <c r="E207" s="2"/>
      <c r="F207" s="2"/>
      <c r="G207" s="2"/>
      <c r="H207" s="2"/>
      <c r="I207" s="2"/>
      <c r="J207" s="2"/>
      <c r="K207" s="2"/>
      <c r="L207" s="2"/>
      <c r="M207" s="2"/>
      <c r="N207" s="2"/>
      <c r="O207" s="2"/>
      <c r="P207" s="2"/>
      <c r="Q207" s="2"/>
      <c r="R207" s="2"/>
      <c r="S207" s="2"/>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v>95</v>
      </c>
      <c r="AY207" s="105">
        <v>129</v>
      </c>
      <c r="AZ207" s="20"/>
    </row>
    <row r="208" spans="1:52" s="3" customFormat="1" ht="13.5" thickBot="1" x14ac:dyDescent="0.25">
      <c r="B208" s="179"/>
      <c r="C208" s="89" t="s">
        <v>594</v>
      </c>
      <c r="D208" s="90"/>
      <c r="E208" s="89"/>
      <c r="F208" s="89"/>
      <c r="G208" s="89"/>
      <c r="H208" s="89"/>
      <c r="I208" s="89"/>
      <c r="J208" s="89"/>
      <c r="K208" s="89"/>
      <c r="L208" s="89"/>
      <c r="M208" s="89"/>
      <c r="N208" s="89"/>
      <c r="O208" s="89"/>
      <c r="P208" s="89"/>
      <c r="Q208" s="89"/>
      <c r="R208" s="89"/>
      <c r="S208" s="89"/>
      <c r="T208" s="90"/>
      <c r="U208" s="90"/>
      <c r="V208" s="90"/>
      <c r="W208" s="90"/>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v>44</v>
      </c>
      <c r="AY208" s="114">
        <v>66</v>
      </c>
      <c r="AZ208" s="20"/>
    </row>
    <row r="209" spans="1:52" s="3" customFormat="1" ht="13.5" customHeight="1" thickTop="1" x14ac:dyDescent="0.2">
      <c r="B209" s="2"/>
      <c r="C209" s="164" t="s">
        <v>210</v>
      </c>
      <c r="E209" s="2"/>
      <c r="F209" s="2"/>
      <c r="G209" s="2"/>
      <c r="H209" s="2"/>
      <c r="I209" s="2"/>
      <c r="J209" s="2"/>
      <c r="K209" s="2"/>
      <c r="L209" s="2"/>
      <c r="M209" s="2"/>
      <c r="N209" s="2"/>
      <c r="O209" s="2"/>
      <c r="P209" s="2"/>
      <c r="Q209" s="2"/>
      <c r="R209" s="2"/>
      <c r="S209" s="2"/>
      <c r="T209" s="159">
        <v>8613</v>
      </c>
      <c r="U209" s="165">
        <v>8316</v>
      </c>
      <c r="V209" s="165">
        <v>8440</v>
      </c>
      <c r="W209" s="165">
        <v>8610</v>
      </c>
      <c r="X209" s="165">
        <v>8707</v>
      </c>
      <c r="Y209" s="165">
        <v>9044</v>
      </c>
      <c r="Z209" s="165">
        <v>9313</v>
      </c>
      <c r="AA209" s="165">
        <v>9576</v>
      </c>
      <c r="AB209" s="165">
        <v>9799</v>
      </c>
      <c r="AC209" s="165">
        <v>10014</v>
      </c>
      <c r="AD209" s="165">
        <v>10563</v>
      </c>
      <c r="AE209" s="165">
        <v>10811</v>
      </c>
      <c r="AF209" s="165">
        <v>10945</v>
      </c>
      <c r="AG209" s="165">
        <v>10960</v>
      </c>
      <c r="AH209" s="165">
        <v>10920</v>
      </c>
      <c r="AI209" s="165">
        <v>10977</v>
      </c>
      <c r="AJ209" s="165">
        <v>11144</v>
      </c>
      <c r="AK209" s="165">
        <v>11305</v>
      </c>
      <c r="AL209" s="165">
        <v>11428</v>
      </c>
      <c r="AM209" s="165">
        <v>11341</v>
      </c>
      <c r="AN209" s="165">
        <v>11229</v>
      </c>
      <c r="AO209" s="165">
        <f t="shared" ref="AO209:AT209" si="13">SUM(AO204,AO188,AO169,AO145,AO113,AO5,AO197)</f>
        <v>11421</v>
      </c>
      <c r="AP209" s="165">
        <f t="shared" si="13"/>
        <v>11781</v>
      </c>
      <c r="AQ209" s="165">
        <f t="shared" si="13"/>
        <v>11720</v>
      </c>
      <c r="AR209" s="165">
        <f t="shared" si="13"/>
        <v>11402</v>
      </c>
      <c r="AS209" s="165">
        <f t="shared" si="13"/>
        <v>10833</v>
      </c>
      <c r="AT209" s="165">
        <f t="shared" si="13"/>
        <v>10400</v>
      </c>
      <c r="AU209" s="165">
        <f>SUM(AU204,AU188,AU169,AU145,AU113,AU5)</f>
        <v>9942</v>
      </c>
      <c r="AV209" s="165">
        <f>SUM(AV204,AV188,AV169,AV145,AV113,AV5)</f>
        <v>9967</v>
      </c>
      <c r="AW209" s="165">
        <f>SUM(AW204,AW188,AW169,AW145,AW113,AW5)</f>
        <v>9321</v>
      </c>
      <c r="AX209" s="165">
        <f>SUM(AX204,AX188,AX169,AX145,AX113,AX5)</f>
        <v>8975</v>
      </c>
      <c r="AY209" s="165">
        <f>SUM(AY188,AY169,AY145,AY113,AY5,AY201,AY204)</f>
        <v>8945</v>
      </c>
      <c r="AZ209" s="20"/>
    </row>
    <row r="210" spans="1:52" x14ac:dyDescent="0.2">
      <c r="A210" s="7" t="s">
        <v>42</v>
      </c>
      <c r="AC210" s="9" t="s">
        <v>54</v>
      </c>
    </row>
    <row r="211" spans="1:52" x14ac:dyDescent="0.2">
      <c r="A211" s="12"/>
      <c r="C211" s="12"/>
      <c r="E211" s="12"/>
      <c r="F211" s="12"/>
      <c r="G211" s="12"/>
      <c r="H211" s="12"/>
      <c r="I211" s="12"/>
      <c r="J211" s="12"/>
      <c r="K211" s="12"/>
      <c r="L211" s="12"/>
      <c r="M211" s="12"/>
      <c r="N211" s="12"/>
      <c r="O211" s="12"/>
      <c r="P211" s="12"/>
      <c r="Q211" s="12"/>
      <c r="R211" s="12"/>
      <c r="S211" s="12"/>
    </row>
    <row r="212" spans="1:52" hidden="1" x14ac:dyDescent="0.2">
      <c r="A212" s="13" t="s">
        <v>344</v>
      </c>
      <c r="C212" s="12"/>
      <c r="E212" s="12"/>
      <c r="F212" s="12"/>
      <c r="G212" s="12"/>
      <c r="H212" s="12"/>
      <c r="I212" s="12"/>
      <c r="J212" s="12"/>
      <c r="K212" s="12"/>
      <c r="L212" s="12"/>
      <c r="M212" s="12"/>
      <c r="N212" s="12"/>
      <c r="O212" s="12"/>
      <c r="P212" s="12"/>
      <c r="Q212" s="12"/>
      <c r="R212" s="12"/>
      <c r="S212" s="12"/>
    </row>
    <row r="213" spans="1:52" hidden="1" x14ac:dyDescent="0.2">
      <c r="A213" s="7" t="s">
        <v>109</v>
      </c>
    </row>
    <row r="214" spans="1:52" hidden="1" x14ac:dyDescent="0.2">
      <c r="A214" s="7" t="s">
        <v>296</v>
      </c>
    </row>
    <row r="215" spans="1:52" x14ac:dyDescent="0.2">
      <c r="A215" s="13" t="s">
        <v>614</v>
      </c>
      <c r="C215" s="12"/>
      <c r="E215" s="12"/>
      <c r="F215" s="12"/>
      <c r="G215" s="12"/>
      <c r="H215" s="12"/>
      <c r="I215" s="12"/>
      <c r="J215" s="12"/>
      <c r="K215" s="12"/>
      <c r="L215" s="12"/>
      <c r="M215" s="12"/>
      <c r="N215" s="12"/>
      <c r="O215" s="12"/>
      <c r="P215" s="12"/>
      <c r="Q215" s="12"/>
      <c r="R215" s="12"/>
      <c r="S215" s="12"/>
    </row>
    <row r="216" spans="1:52" x14ac:dyDescent="0.2">
      <c r="A216" s="13" t="s">
        <v>615</v>
      </c>
      <c r="C216" s="12"/>
      <c r="E216" s="12"/>
      <c r="F216" s="12"/>
      <c r="G216" s="12"/>
      <c r="H216" s="12"/>
      <c r="I216" s="12"/>
      <c r="J216" s="12"/>
      <c r="K216" s="12"/>
      <c r="L216" s="12"/>
      <c r="M216" s="12"/>
      <c r="N216" s="12"/>
      <c r="O216" s="12"/>
      <c r="P216" s="12"/>
      <c r="Q216" s="12"/>
      <c r="R216" s="12"/>
      <c r="S216" s="12"/>
    </row>
    <row r="217" spans="1:52" x14ac:dyDescent="0.2">
      <c r="A217" s="23" t="s">
        <v>301</v>
      </c>
      <c r="C217" s="12"/>
      <c r="E217" s="12"/>
      <c r="F217" s="12"/>
      <c r="G217" s="12"/>
      <c r="H217" s="12"/>
      <c r="I217" s="12"/>
      <c r="J217" s="12"/>
      <c r="K217" s="12"/>
      <c r="L217" s="12"/>
      <c r="M217" s="12"/>
      <c r="N217" s="12"/>
      <c r="O217" s="12"/>
      <c r="P217" s="12"/>
      <c r="Q217" s="12"/>
      <c r="R217" s="12"/>
      <c r="S217" s="12"/>
    </row>
    <row r="218" spans="1:52" x14ac:dyDescent="0.2">
      <c r="A218" s="7" t="s">
        <v>345</v>
      </c>
      <c r="C218" s="12"/>
      <c r="E218" s="12"/>
      <c r="F218" s="12"/>
      <c r="G218" s="12"/>
      <c r="H218" s="12"/>
      <c r="I218" s="12"/>
      <c r="J218" s="12"/>
      <c r="K218" s="12"/>
      <c r="L218" s="12"/>
      <c r="M218" s="12"/>
      <c r="N218" s="12"/>
      <c r="O218" s="12"/>
      <c r="P218" s="12"/>
      <c r="Q218" s="12"/>
      <c r="R218" s="12"/>
      <c r="S218" s="12"/>
    </row>
    <row r="219" spans="1:52" x14ac:dyDescent="0.2">
      <c r="A219" s="7" t="s">
        <v>604</v>
      </c>
      <c r="C219" s="12"/>
      <c r="E219" s="12"/>
      <c r="F219" s="12"/>
      <c r="G219" s="12"/>
      <c r="H219" s="12"/>
      <c r="I219" s="12"/>
      <c r="J219" s="12"/>
      <c r="K219" s="12"/>
      <c r="L219" s="12"/>
      <c r="M219" s="12"/>
      <c r="N219" s="12"/>
      <c r="O219" s="12"/>
      <c r="P219" s="12"/>
      <c r="Q219" s="12"/>
      <c r="R219" s="12"/>
      <c r="S219" s="12"/>
    </row>
    <row r="220" spans="1:52" x14ac:dyDescent="0.2">
      <c r="A220" s="7" t="s">
        <v>595</v>
      </c>
      <c r="C220" s="12"/>
      <c r="E220" s="12"/>
      <c r="F220" s="12"/>
      <c r="G220" s="12"/>
      <c r="H220" s="12"/>
      <c r="I220" s="12"/>
      <c r="J220" s="12"/>
      <c r="K220" s="12"/>
      <c r="L220" s="12"/>
      <c r="M220" s="12"/>
      <c r="N220" s="12"/>
      <c r="O220" s="12"/>
      <c r="P220" s="12"/>
      <c r="Q220" s="12"/>
      <c r="R220" s="12"/>
      <c r="S220" s="12"/>
    </row>
    <row r="221" spans="1:52" x14ac:dyDescent="0.2">
      <c r="A221" s="78" t="s">
        <v>340</v>
      </c>
      <c r="C221" s="12"/>
      <c r="E221" s="12"/>
      <c r="F221" s="12"/>
      <c r="G221" s="12"/>
      <c r="H221" s="12"/>
      <c r="I221" s="12"/>
      <c r="J221" s="12"/>
      <c r="K221" s="12"/>
      <c r="L221" s="12"/>
      <c r="M221" s="12"/>
      <c r="N221" s="12"/>
      <c r="O221" s="12"/>
      <c r="P221" s="12"/>
      <c r="Q221" s="12"/>
      <c r="R221" s="12"/>
      <c r="S221" s="12"/>
    </row>
    <row r="222" spans="1:52" x14ac:dyDescent="0.2">
      <c r="A222" s="78" t="s">
        <v>394</v>
      </c>
      <c r="C222" s="12"/>
      <c r="E222" s="12"/>
      <c r="F222" s="12"/>
      <c r="G222" s="12"/>
      <c r="H222" s="12"/>
      <c r="I222" s="12"/>
      <c r="J222" s="12"/>
      <c r="K222" s="12"/>
      <c r="L222" s="12"/>
      <c r="M222" s="12"/>
      <c r="N222" s="12"/>
      <c r="O222" s="12"/>
      <c r="P222" s="12"/>
      <c r="Q222" s="12"/>
      <c r="R222" s="12"/>
      <c r="S222" s="12"/>
    </row>
    <row r="223" spans="1:52" x14ac:dyDescent="0.2">
      <c r="A223" s="7" t="s">
        <v>365</v>
      </c>
      <c r="C223" s="12"/>
      <c r="E223" s="12"/>
      <c r="F223" s="12"/>
      <c r="G223" s="12"/>
      <c r="H223" s="12"/>
      <c r="I223" s="12"/>
      <c r="J223" s="12"/>
      <c r="K223" s="12"/>
      <c r="L223" s="12"/>
      <c r="M223" s="12"/>
      <c r="N223" s="12"/>
      <c r="O223" s="12"/>
      <c r="P223" s="12"/>
      <c r="Q223" s="12"/>
      <c r="R223" s="12"/>
      <c r="S223" s="12"/>
    </row>
    <row r="224" spans="1:52" x14ac:dyDescent="0.2">
      <c r="A224" s="92" t="s">
        <v>393</v>
      </c>
    </row>
    <row r="225" spans="1:2" x14ac:dyDescent="0.2">
      <c r="A225" s="92" t="s">
        <v>375</v>
      </c>
      <c r="B225" s="7"/>
    </row>
    <row r="226" spans="1:2" x14ac:dyDescent="0.2">
      <c r="A226" s="7" t="s">
        <v>559</v>
      </c>
    </row>
    <row r="227" spans="1:2" x14ac:dyDescent="0.2">
      <c r="A227" s="92" t="s">
        <v>558</v>
      </c>
    </row>
    <row r="228" spans="1:2" x14ac:dyDescent="0.2">
      <c r="A228" s="7" t="s">
        <v>564</v>
      </c>
    </row>
    <row r="229" spans="1:2" x14ac:dyDescent="0.2">
      <c r="A229" s="7" t="s">
        <v>565</v>
      </c>
    </row>
    <row r="230" spans="1:2" x14ac:dyDescent="0.2">
      <c r="A230" s="7"/>
    </row>
    <row r="231" spans="1:2" x14ac:dyDescent="0.2">
      <c r="A231" s="7" t="s">
        <v>235</v>
      </c>
    </row>
  </sheetData>
  <sortState xmlns:xlrd2="http://schemas.microsoft.com/office/spreadsheetml/2017/richdata2" ref="A5:AT197">
    <sortCondition ref="C5:C197"/>
    <sortCondition ref="D5:D197"/>
  </sortState>
  <dataConsolidate/>
  <mergeCells count="3">
    <mergeCell ref="A1:AY1"/>
    <mergeCell ref="A2:AY2"/>
    <mergeCell ref="A3:AY3"/>
  </mergeCells>
  <phoneticPr fontId="0" type="noConversion"/>
  <pageMargins left="0.25" right="0.25" top="0.75" bottom="0.75" header="0.3" footer="0.3"/>
  <pageSetup scale="58" fitToHeight="0" orientation="landscape" r:id="rId1"/>
  <headerFooter alignWithMargins="0">
    <oddHeader xml:space="preserve"> </oddHeader>
  </headerFooter>
  <rowBreaks count="3" manualBreakCount="3">
    <brk id="56" max="16383" man="1"/>
    <brk id="112" max="16383" man="1"/>
    <brk id="16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6"/>
  <sheetViews>
    <sheetView zoomScaleNormal="100" workbookViewId="0">
      <selection activeCell="AC31" sqref="AC31"/>
    </sheetView>
  </sheetViews>
  <sheetFormatPr defaultColWidth="9" defaultRowHeight="12.75" x14ac:dyDescent="0.2"/>
  <cols>
    <col min="1" max="1" width="24.75" style="3" customWidth="1"/>
    <col min="2" max="2" width="7.75" style="3" customWidth="1"/>
    <col min="3" max="4" width="29.375" style="3" customWidth="1"/>
    <col min="5" max="5" width="5" style="3" hidden="1" customWidth="1"/>
    <col min="6" max="9" width="4.375" style="3" hidden="1" customWidth="1"/>
    <col min="10" max="25" width="4.375" style="3" bestFit="1" customWidth="1"/>
    <col min="26" max="29" width="4.375" style="3" customWidth="1"/>
    <col min="30" max="16384" width="9" style="3"/>
  </cols>
  <sheetData>
    <row r="1" spans="1:29"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row>
    <row r="2" spans="1:29" x14ac:dyDescent="0.2">
      <c r="A2" s="219" t="s">
        <v>377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row>
    <row r="3" spans="1:29" x14ac:dyDescent="0.2">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row>
    <row r="4" spans="1:29" x14ac:dyDescent="0.2">
      <c r="A4" s="93" t="s">
        <v>371</v>
      </c>
      <c r="B4" s="94" t="s">
        <v>214</v>
      </c>
      <c r="C4" s="94" t="s">
        <v>372</v>
      </c>
      <c r="D4" s="94" t="s">
        <v>373</v>
      </c>
      <c r="E4" s="95">
        <v>2000</v>
      </c>
      <c r="F4" s="95">
        <v>2001</v>
      </c>
      <c r="G4" s="95">
        <v>2002</v>
      </c>
      <c r="H4" s="95">
        <v>2003</v>
      </c>
      <c r="I4" s="95">
        <v>2004</v>
      </c>
      <c r="J4" s="95">
        <v>2005</v>
      </c>
      <c r="K4" s="95">
        <v>2006</v>
      </c>
      <c r="L4" s="95">
        <v>2007</v>
      </c>
      <c r="M4" s="95">
        <v>2008</v>
      </c>
      <c r="N4" s="95">
        <v>2009</v>
      </c>
      <c r="O4" s="95">
        <v>2010</v>
      </c>
      <c r="P4" s="95">
        <v>2011</v>
      </c>
      <c r="Q4" s="95">
        <v>2012</v>
      </c>
      <c r="R4" s="93">
        <v>2013</v>
      </c>
      <c r="S4" s="93">
        <v>2014</v>
      </c>
      <c r="T4" s="93">
        <v>2015</v>
      </c>
      <c r="U4" s="93">
        <v>2016</v>
      </c>
      <c r="V4" s="93">
        <v>2017</v>
      </c>
      <c r="W4" s="93">
        <v>2018</v>
      </c>
      <c r="X4" s="93">
        <v>2019</v>
      </c>
      <c r="Y4" s="93">
        <v>2020</v>
      </c>
      <c r="Z4" s="93">
        <v>2021</v>
      </c>
      <c r="AA4" s="93">
        <v>2022</v>
      </c>
      <c r="AB4" s="93">
        <v>2023</v>
      </c>
      <c r="AC4" s="93">
        <v>2024</v>
      </c>
    </row>
    <row r="5" spans="1:29" s="115" customFormat="1" x14ac:dyDescent="0.2">
      <c r="A5" s="116" t="s">
        <v>242</v>
      </c>
      <c r="B5" s="127"/>
      <c r="C5" s="127"/>
      <c r="D5" s="127"/>
      <c r="E5" s="103">
        <v>0</v>
      </c>
      <c r="F5" s="103">
        <v>1</v>
      </c>
      <c r="G5" s="103">
        <v>5</v>
      </c>
      <c r="H5" s="103">
        <v>6</v>
      </c>
      <c r="I5" s="103">
        <v>8</v>
      </c>
      <c r="J5" s="103">
        <v>4</v>
      </c>
      <c r="K5" s="103">
        <v>15</v>
      </c>
      <c r="L5" s="103">
        <v>13</v>
      </c>
      <c r="M5" s="103">
        <v>16</v>
      </c>
      <c r="N5" s="103">
        <v>23</v>
      </c>
      <c r="O5" s="103">
        <v>17</v>
      </c>
      <c r="P5" s="103">
        <v>13</v>
      </c>
      <c r="Q5" s="103">
        <v>10</v>
      </c>
      <c r="R5" s="103">
        <v>10</v>
      </c>
      <c r="S5" s="103">
        <v>7</v>
      </c>
      <c r="T5" s="116">
        <v>5</v>
      </c>
      <c r="U5" s="116">
        <v>3</v>
      </c>
      <c r="V5" s="116">
        <v>2</v>
      </c>
      <c r="W5" s="116">
        <v>6</v>
      </c>
      <c r="X5" s="116">
        <v>4</v>
      </c>
      <c r="Y5" s="116">
        <v>3</v>
      </c>
      <c r="Z5" s="116">
        <f>SUM(Z6:Z18)</f>
        <v>7</v>
      </c>
      <c r="AA5" s="116">
        <f>SUM(AA6:AA16)</f>
        <v>4</v>
      </c>
      <c r="AB5" s="116">
        <f>SUM(AB6:AB16)</f>
        <v>4</v>
      </c>
      <c r="AC5" s="116">
        <f>SUM(AC6:AC16)</f>
        <v>5</v>
      </c>
    </row>
    <row r="6" spans="1:29" x14ac:dyDescent="0.2">
      <c r="A6" s="3" t="s">
        <v>243</v>
      </c>
      <c r="B6" s="52" t="s">
        <v>476</v>
      </c>
      <c r="C6" s="3" t="s">
        <v>161</v>
      </c>
      <c r="G6" s="3">
        <v>1</v>
      </c>
      <c r="H6" s="3">
        <v>0</v>
      </c>
      <c r="I6" s="3">
        <v>0</v>
      </c>
      <c r="J6" s="3">
        <v>1</v>
      </c>
      <c r="K6" s="3">
        <v>1</v>
      </c>
      <c r="L6" s="3">
        <v>1</v>
      </c>
    </row>
    <row r="7" spans="1:29" x14ac:dyDescent="0.2">
      <c r="A7" s="3" t="s">
        <v>245</v>
      </c>
      <c r="B7" s="52" t="s">
        <v>477</v>
      </c>
      <c r="C7" s="3" t="s">
        <v>368</v>
      </c>
      <c r="G7" s="3" t="s">
        <v>54</v>
      </c>
      <c r="H7" s="3" t="s">
        <v>54</v>
      </c>
      <c r="I7" s="3">
        <v>0</v>
      </c>
      <c r="J7" s="3">
        <v>0</v>
      </c>
      <c r="K7" s="3">
        <v>0</v>
      </c>
      <c r="L7" s="3">
        <v>0</v>
      </c>
      <c r="M7" s="3">
        <v>2</v>
      </c>
      <c r="N7" s="3">
        <v>0</v>
      </c>
      <c r="O7" s="3">
        <v>2</v>
      </c>
      <c r="P7" s="3">
        <v>0</v>
      </c>
      <c r="Q7" s="3">
        <v>0</v>
      </c>
      <c r="R7" s="3">
        <v>0</v>
      </c>
      <c r="S7" s="3">
        <v>0</v>
      </c>
      <c r="T7" s="3">
        <v>0</v>
      </c>
    </row>
    <row r="8" spans="1:29" x14ac:dyDescent="0.2">
      <c r="A8" s="3" t="s">
        <v>245</v>
      </c>
      <c r="B8" s="52" t="s">
        <v>477</v>
      </c>
      <c r="C8" s="3" t="s">
        <v>367</v>
      </c>
      <c r="U8" s="3">
        <v>0</v>
      </c>
      <c r="V8" s="3">
        <v>1</v>
      </c>
      <c r="W8" s="3">
        <v>1</v>
      </c>
      <c r="X8" s="3">
        <v>1</v>
      </c>
      <c r="Y8" s="3">
        <v>0</v>
      </c>
      <c r="Z8" s="3">
        <v>0</v>
      </c>
      <c r="AA8" s="3">
        <v>0</v>
      </c>
      <c r="AB8" s="3">
        <v>0</v>
      </c>
      <c r="AC8" s="3">
        <v>0</v>
      </c>
    </row>
    <row r="9" spans="1:29" x14ac:dyDescent="0.2">
      <c r="A9" s="3" t="s">
        <v>245</v>
      </c>
      <c r="B9" s="52" t="s">
        <v>478</v>
      </c>
      <c r="C9" s="3" t="s">
        <v>234</v>
      </c>
      <c r="G9" s="3">
        <v>1</v>
      </c>
      <c r="H9" s="3">
        <v>2</v>
      </c>
      <c r="I9" s="3">
        <v>4</v>
      </c>
      <c r="J9" s="3">
        <v>3</v>
      </c>
      <c r="K9" s="3">
        <v>11</v>
      </c>
      <c r="L9" s="3">
        <v>6</v>
      </c>
      <c r="M9" s="3">
        <v>7</v>
      </c>
      <c r="N9" s="3">
        <v>2</v>
      </c>
      <c r="O9" s="3">
        <v>2</v>
      </c>
      <c r="P9" s="3">
        <v>1</v>
      </c>
      <c r="Q9" s="3">
        <v>1</v>
      </c>
      <c r="R9" s="3">
        <v>2</v>
      </c>
      <c r="S9" s="3">
        <v>2</v>
      </c>
      <c r="T9" s="3">
        <v>1</v>
      </c>
      <c r="U9" s="3">
        <v>1</v>
      </c>
      <c r="V9" s="3">
        <v>0</v>
      </c>
      <c r="W9" s="3">
        <v>1</v>
      </c>
      <c r="X9" s="3">
        <v>2</v>
      </c>
      <c r="Y9" s="3">
        <v>2</v>
      </c>
      <c r="Z9" s="3">
        <v>3</v>
      </c>
      <c r="AA9" s="3">
        <v>0</v>
      </c>
      <c r="AB9" s="3">
        <v>1</v>
      </c>
      <c r="AC9" s="3">
        <v>0</v>
      </c>
    </row>
    <row r="10" spans="1:29" x14ac:dyDescent="0.2">
      <c r="A10" s="3" t="s">
        <v>245</v>
      </c>
      <c r="B10" s="52" t="s">
        <v>477</v>
      </c>
      <c r="C10" s="3" t="s">
        <v>135</v>
      </c>
      <c r="G10" s="3">
        <v>2</v>
      </c>
      <c r="H10" s="3">
        <v>1</v>
      </c>
      <c r="I10" s="3">
        <v>1</v>
      </c>
      <c r="J10" s="3">
        <v>0</v>
      </c>
      <c r="K10" s="3">
        <v>1</v>
      </c>
      <c r="L10" s="3">
        <v>3</v>
      </c>
      <c r="M10" s="3">
        <v>0</v>
      </c>
      <c r="N10" s="3">
        <v>5</v>
      </c>
      <c r="O10" s="3">
        <v>0</v>
      </c>
      <c r="P10" s="3">
        <v>2</v>
      </c>
      <c r="Q10" s="3">
        <v>1</v>
      </c>
      <c r="R10" s="3">
        <v>0</v>
      </c>
      <c r="S10" s="3">
        <v>0</v>
      </c>
      <c r="T10" s="3">
        <v>0</v>
      </c>
      <c r="U10" s="3">
        <v>0</v>
      </c>
      <c r="V10" s="3">
        <v>0</v>
      </c>
      <c r="W10" s="3">
        <v>0</v>
      </c>
      <c r="X10" s="3">
        <v>0</v>
      </c>
      <c r="Y10" s="3">
        <v>0</v>
      </c>
      <c r="Z10" s="3">
        <v>0</v>
      </c>
      <c r="AA10" s="3">
        <v>0</v>
      </c>
      <c r="AB10" s="3">
        <v>0</v>
      </c>
      <c r="AC10" s="3">
        <v>0</v>
      </c>
    </row>
    <row r="11" spans="1:29" x14ac:dyDescent="0.2">
      <c r="A11" s="3" t="s">
        <v>71</v>
      </c>
      <c r="B11" s="52" t="s">
        <v>479</v>
      </c>
      <c r="C11" s="3" t="s">
        <v>181</v>
      </c>
      <c r="H11" s="3">
        <v>2</v>
      </c>
      <c r="I11" s="3">
        <v>2</v>
      </c>
      <c r="J11" s="3">
        <v>0</v>
      </c>
      <c r="K11" s="3">
        <v>2</v>
      </c>
      <c r="L11" s="3">
        <v>1</v>
      </c>
      <c r="M11" s="3">
        <v>2</v>
      </c>
      <c r="N11" s="3">
        <v>10</v>
      </c>
      <c r="O11" s="3">
        <v>6</v>
      </c>
      <c r="P11" s="3">
        <v>5</v>
      </c>
      <c r="Q11" s="3">
        <v>5</v>
      </c>
      <c r="R11" s="3">
        <v>6</v>
      </c>
      <c r="S11" s="3">
        <v>4</v>
      </c>
      <c r="T11" s="3">
        <v>3</v>
      </c>
      <c r="U11" s="3">
        <v>2</v>
      </c>
      <c r="V11" s="3">
        <v>1</v>
      </c>
      <c r="W11" s="3">
        <v>3</v>
      </c>
      <c r="X11" s="3">
        <v>1</v>
      </c>
      <c r="Y11" s="3">
        <v>1</v>
      </c>
      <c r="Z11" s="3">
        <v>4</v>
      </c>
      <c r="AA11" s="3">
        <v>2</v>
      </c>
      <c r="AB11" s="3">
        <v>1</v>
      </c>
      <c r="AC11" s="3">
        <v>2</v>
      </c>
    </row>
    <row r="12" spans="1:29" x14ac:dyDescent="0.2">
      <c r="A12" s="3" t="s">
        <v>16</v>
      </c>
      <c r="B12" s="52" t="s">
        <v>480</v>
      </c>
      <c r="C12" s="3" t="s">
        <v>179</v>
      </c>
      <c r="F12" s="3">
        <v>1</v>
      </c>
      <c r="G12" s="3">
        <v>1</v>
      </c>
      <c r="H12" s="3">
        <v>1</v>
      </c>
      <c r="I12" s="3">
        <v>0</v>
      </c>
      <c r="J12" s="3">
        <v>0</v>
      </c>
      <c r="K12" s="3">
        <v>0</v>
      </c>
      <c r="L12" s="3">
        <v>0</v>
      </c>
      <c r="M12" s="3">
        <v>0</v>
      </c>
      <c r="N12" s="3">
        <v>1</v>
      </c>
      <c r="O12" s="3">
        <v>1</v>
      </c>
      <c r="P12" s="3">
        <v>0</v>
      </c>
      <c r="Q12" s="3">
        <v>0</v>
      </c>
      <c r="R12" s="3">
        <v>0</v>
      </c>
      <c r="S12" s="3">
        <v>0</v>
      </c>
      <c r="T12" s="3">
        <v>0</v>
      </c>
      <c r="U12" s="3">
        <v>0</v>
      </c>
      <c r="V12" s="3">
        <v>0</v>
      </c>
      <c r="W12" s="3">
        <v>0</v>
      </c>
      <c r="X12" s="3">
        <v>0</v>
      </c>
      <c r="Y12" s="3">
        <v>0</v>
      </c>
      <c r="Z12" s="3">
        <v>0</v>
      </c>
    </row>
    <row r="13" spans="1:29" x14ac:dyDescent="0.2">
      <c r="A13" s="3" t="s">
        <v>248</v>
      </c>
      <c r="B13" s="52" t="s">
        <v>584</v>
      </c>
      <c r="C13" s="3" t="s">
        <v>585</v>
      </c>
      <c r="AB13" s="3">
        <v>1</v>
      </c>
      <c r="AC13" s="3">
        <v>2</v>
      </c>
    </row>
    <row r="14" spans="1:29" x14ac:dyDescent="0.2">
      <c r="A14" s="3" t="s">
        <v>83</v>
      </c>
      <c r="B14" s="65" t="s">
        <v>481</v>
      </c>
      <c r="C14" s="3" t="s">
        <v>193</v>
      </c>
      <c r="L14" s="3" t="s">
        <v>54</v>
      </c>
      <c r="M14" s="3">
        <v>4</v>
      </c>
      <c r="N14" s="3">
        <v>3</v>
      </c>
      <c r="O14" s="3">
        <v>3</v>
      </c>
      <c r="P14" s="3">
        <v>3</v>
      </c>
      <c r="Q14" s="3">
        <v>1</v>
      </c>
      <c r="R14" s="3">
        <v>1</v>
      </c>
      <c r="S14" s="3">
        <v>0</v>
      </c>
      <c r="T14" s="3">
        <v>0</v>
      </c>
      <c r="U14" s="3">
        <v>0</v>
      </c>
      <c r="V14" s="3">
        <v>0</v>
      </c>
      <c r="W14" s="3">
        <v>1</v>
      </c>
      <c r="X14" s="3">
        <v>0</v>
      </c>
      <c r="Y14" s="3">
        <v>0</v>
      </c>
      <c r="Z14" s="3">
        <v>0</v>
      </c>
      <c r="AA14" s="3">
        <v>0</v>
      </c>
      <c r="AB14" s="3">
        <v>0</v>
      </c>
      <c r="AC14" s="3">
        <v>0</v>
      </c>
    </row>
    <row r="15" spans="1:29" x14ac:dyDescent="0.2">
      <c r="A15" s="3" t="s">
        <v>83</v>
      </c>
      <c r="B15" s="65" t="s">
        <v>481</v>
      </c>
      <c r="C15" s="3" t="s">
        <v>191</v>
      </c>
      <c r="L15" s="3">
        <v>1</v>
      </c>
      <c r="M15" s="3">
        <v>0</v>
      </c>
      <c r="N15" s="3">
        <v>2</v>
      </c>
      <c r="O15" s="3">
        <v>3</v>
      </c>
      <c r="P15" s="3">
        <v>2</v>
      </c>
      <c r="Q15" s="3">
        <v>2</v>
      </c>
      <c r="R15" s="3">
        <v>1</v>
      </c>
      <c r="S15" s="3">
        <v>1</v>
      </c>
      <c r="T15" s="3">
        <v>1</v>
      </c>
      <c r="U15" s="3">
        <v>0</v>
      </c>
      <c r="V15" s="3">
        <v>0</v>
      </c>
      <c r="W15" s="3">
        <v>0</v>
      </c>
      <c r="X15" s="3">
        <v>0</v>
      </c>
      <c r="Y15" s="3">
        <v>0</v>
      </c>
      <c r="Z15" s="3">
        <v>0</v>
      </c>
      <c r="AA15" s="3">
        <v>0</v>
      </c>
      <c r="AB15" s="3">
        <v>0</v>
      </c>
      <c r="AC15" s="3">
        <v>0</v>
      </c>
    </row>
    <row r="16" spans="1:29" x14ac:dyDescent="0.2">
      <c r="A16" s="3" t="s">
        <v>574</v>
      </c>
      <c r="B16" s="65" t="s">
        <v>575</v>
      </c>
      <c r="C16" s="3" t="s">
        <v>141</v>
      </c>
      <c r="AA16" s="3">
        <f>AA17</f>
        <v>2</v>
      </c>
      <c r="AB16" s="3">
        <f>AB17</f>
        <v>1</v>
      </c>
      <c r="AC16" s="3">
        <f>AC17</f>
        <v>1</v>
      </c>
    </row>
    <row r="17" spans="1:29" s="205" customFormat="1" x14ac:dyDescent="0.2">
      <c r="B17" s="206"/>
      <c r="C17" s="55"/>
      <c r="D17" s="55" t="s">
        <v>576</v>
      </c>
      <c r="E17" s="55"/>
      <c r="F17" s="55"/>
      <c r="G17" s="55"/>
      <c r="H17" s="55"/>
      <c r="I17" s="55"/>
      <c r="J17" s="55"/>
      <c r="K17" s="55"/>
      <c r="L17" s="55"/>
      <c r="M17" s="55"/>
      <c r="N17" s="55"/>
      <c r="O17" s="55"/>
      <c r="P17" s="55"/>
      <c r="Q17" s="55"/>
      <c r="R17" s="55"/>
      <c r="S17" s="55"/>
      <c r="T17" s="55"/>
      <c r="U17" s="55"/>
      <c r="V17" s="55"/>
      <c r="W17" s="55"/>
      <c r="X17" s="55"/>
      <c r="Y17" s="55"/>
      <c r="Z17" s="55"/>
      <c r="AA17" s="55">
        <v>2</v>
      </c>
      <c r="AB17" s="55">
        <v>1</v>
      </c>
      <c r="AC17" s="55">
        <v>1</v>
      </c>
    </row>
    <row r="18" spans="1:29" x14ac:dyDescent="0.2">
      <c r="A18" s="3" t="s">
        <v>44</v>
      </c>
      <c r="B18" s="52" t="s">
        <v>482</v>
      </c>
      <c r="C18" s="3" t="s">
        <v>180</v>
      </c>
      <c r="I18" s="3">
        <v>1</v>
      </c>
      <c r="J18" s="3">
        <v>0</v>
      </c>
      <c r="K18" s="3">
        <v>0</v>
      </c>
      <c r="L18" s="3">
        <v>1</v>
      </c>
      <c r="M18" s="3">
        <v>1</v>
      </c>
      <c r="N18" s="3">
        <v>0</v>
      </c>
      <c r="AA18" s="205"/>
      <c r="AB18" s="205"/>
      <c r="AC18" s="205"/>
    </row>
    <row r="19" spans="1:29" s="115" customFormat="1" x14ac:dyDescent="0.2">
      <c r="A19" s="116" t="s">
        <v>251</v>
      </c>
      <c r="B19" s="128"/>
      <c r="C19" s="129"/>
      <c r="D19" s="129"/>
      <c r="E19" s="116">
        <v>1</v>
      </c>
      <c r="F19" s="116">
        <v>1</v>
      </c>
      <c r="G19" s="116">
        <v>0</v>
      </c>
      <c r="H19" s="116">
        <v>2</v>
      </c>
      <c r="I19" s="116"/>
      <c r="J19" s="116"/>
      <c r="K19" s="116"/>
      <c r="L19" s="116"/>
      <c r="M19" s="116"/>
      <c r="N19" s="116"/>
      <c r="O19" s="116"/>
      <c r="P19" s="116"/>
      <c r="Q19" s="116"/>
      <c r="R19" s="116"/>
      <c r="S19" s="116"/>
      <c r="T19" s="116"/>
      <c r="U19" s="116"/>
      <c r="V19" s="116"/>
      <c r="W19" s="116"/>
      <c r="X19" s="116"/>
      <c r="Y19" s="116"/>
      <c r="Z19" s="116"/>
      <c r="AA19" s="116"/>
      <c r="AB19" s="116">
        <f>SUM(AB20)</f>
        <v>2</v>
      </c>
      <c r="AC19" s="116">
        <f>SUM(AC20:AC21)</f>
        <v>3</v>
      </c>
    </row>
    <row r="20" spans="1:29" x14ac:dyDescent="0.2">
      <c r="A20" s="3" t="s">
        <v>252</v>
      </c>
      <c r="B20" s="52" t="s">
        <v>538</v>
      </c>
      <c r="C20" s="3" t="s">
        <v>283</v>
      </c>
      <c r="AB20" s="3">
        <v>2</v>
      </c>
      <c r="AC20" s="3">
        <v>2</v>
      </c>
    </row>
    <row r="21" spans="1:29" x14ac:dyDescent="0.2">
      <c r="A21" s="3" t="s">
        <v>339</v>
      </c>
      <c r="B21" s="52" t="s">
        <v>603</v>
      </c>
      <c r="C21" s="3" t="s">
        <v>321</v>
      </c>
      <c r="AC21" s="3">
        <v>1</v>
      </c>
    </row>
    <row r="22" spans="1:29" s="115" customFormat="1" x14ac:dyDescent="0.2">
      <c r="A22" s="116" t="s">
        <v>253</v>
      </c>
      <c r="B22" s="128"/>
      <c r="C22" s="129"/>
      <c r="D22" s="129"/>
      <c r="E22" s="116">
        <v>1</v>
      </c>
      <c r="F22" s="116">
        <v>1</v>
      </c>
      <c r="G22" s="116">
        <v>0</v>
      </c>
      <c r="H22" s="116">
        <v>2</v>
      </c>
      <c r="I22" s="116">
        <v>2</v>
      </c>
      <c r="J22" s="116">
        <v>4</v>
      </c>
      <c r="K22" s="116">
        <v>0</v>
      </c>
      <c r="L22" s="116">
        <v>0</v>
      </c>
      <c r="M22" s="116">
        <v>1</v>
      </c>
      <c r="N22" s="116">
        <v>1</v>
      </c>
      <c r="O22" s="116">
        <v>0</v>
      </c>
      <c r="P22" s="116">
        <v>1</v>
      </c>
      <c r="Q22" s="116">
        <v>1</v>
      </c>
      <c r="R22" s="116">
        <v>4</v>
      </c>
      <c r="S22" s="116">
        <v>4</v>
      </c>
      <c r="T22" s="116">
        <v>3</v>
      </c>
      <c r="U22" s="116">
        <v>4</v>
      </c>
      <c r="V22" s="116">
        <v>1</v>
      </c>
      <c r="W22" s="116">
        <v>1</v>
      </c>
      <c r="X22" s="116">
        <v>1</v>
      </c>
      <c r="Y22" s="116">
        <v>3</v>
      </c>
      <c r="Z22" s="116">
        <f>SUM(Z24:Z28)</f>
        <v>2</v>
      </c>
      <c r="AA22" s="116">
        <f>SUM(AA24:AA28)</f>
        <v>0</v>
      </c>
      <c r="AB22" s="116">
        <f>SUM(AB23:AB28)</f>
        <v>1</v>
      </c>
      <c r="AC22" s="116">
        <f>SUM(AC23:AC28)</f>
        <v>0</v>
      </c>
    </row>
    <row r="23" spans="1:29" s="115" customFormat="1" x14ac:dyDescent="0.2">
      <c r="A23" s="3" t="s">
        <v>208</v>
      </c>
      <c r="B23" s="52" t="s">
        <v>500</v>
      </c>
      <c r="C23" s="3" t="s">
        <v>586</v>
      </c>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3">
        <v>1</v>
      </c>
      <c r="AC23" s="3">
        <v>0</v>
      </c>
    </row>
    <row r="24" spans="1:29" x14ac:dyDescent="0.2">
      <c r="A24" s="3" t="s">
        <v>208</v>
      </c>
      <c r="B24" s="52" t="s">
        <v>474</v>
      </c>
      <c r="C24" s="3" t="s">
        <v>370</v>
      </c>
      <c r="U24" s="3">
        <v>0</v>
      </c>
      <c r="V24" s="3">
        <v>0</v>
      </c>
      <c r="W24" s="3">
        <v>1</v>
      </c>
      <c r="X24" s="3">
        <v>0</v>
      </c>
      <c r="Y24" s="3">
        <v>1</v>
      </c>
      <c r="Z24" s="3">
        <v>1</v>
      </c>
    </row>
    <row r="25" spans="1:29" x14ac:dyDescent="0.2">
      <c r="A25" s="3" t="s">
        <v>208</v>
      </c>
      <c r="B25" s="52" t="s">
        <v>474</v>
      </c>
      <c r="C25" s="3" t="s">
        <v>192</v>
      </c>
      <c r="M25" s="3">
        <v>1</v>
      </c>
      <c r="N25" s="3">
        <v>1</v>
      </c>
      <c r="O25" s="3">
        <v>0</v>
      </c>
      <c r="P25" s="3">
        <v>1</v>
      </c>
      <c r="Q25" s="3">
        <v>1</v>
      </c>
      <c r="R25" s="3">
        <v>4</v>
      </c>
      <c r="S25" s="3">
        <v>4</v>
      </c>
      <c r="T25" s="3">
        <v>3</v>
      </c>
      <c r="U25" s="3">
        <v>4</v>
      </c>
      <c r="V25" s="3">
        <v>1</v>
      </c>
      <c r="W25" s="3">
        <v>0</v>
      </c>
      <c r="X25" s="3">
        <v>1</v>
      </c>
      <c r="Y25" s="3">
        <v>2</v>
      </c>
      <c r="Z25" s="3">
        <v>1</v>
      </c>
    </row>
    <row r="26" spans="1:29" x14ac:dyDescent="0.2">
      <c r="A26" s="3" t="s">
        <v>254</v>
      </c>
      <c r="B26" s="60" t="s">
        <v>475</v>
      </c>
      <c r="C26" s="2" t="s">
        <v>165</v>
      </c>
      <c r="D26" s="2"/>
      <c r="E26" s="2">
        <v>0</v>
      </c>
      <c r="F26" s="2">
        <v>0</v>
      </c>
      <c r="G26" s="3">
        <v>0</v>
      </c>
      <c r="H26" s="3">
        <v>2</v>
      </c>
      <c r="I26" s="3">
        <v>0</v>
      </c>
      <c r="J26" s="3">
        <v>0</v>
      </c>
      <c r="K26" s="3">
        <v>0</v>
      </c>
      <c r="L26" s="3">
        <v>0</v>
      </c>
      <c r="M26" s="3">
        <v>0</v>
      </c>
      <c r="N26" s="3">
        <v>0</v>
      </c>
      <c r="O26" s="3">
        <v>0</v>
      </c>
    </row>
    <row r="27" spans="1:29" x14ac:dyDescent="0.2">
      <c r="A27" s="3" t="s">
        <v>254</v>
      </c>
      <c r="B27" s="52" t="s">
        <v>475</v>
      </c>
      <c r="C27" s="3" t="s">
        <v>369</v>
      </c>
      <c r="E27" s="3">
        <v>1</v>
      </c>
      <c r="F27" s="3">
        <v>1</v>
      </c>
      <c r="G27" s="3">
        <v>0</v>
      </c>
      <c r="H27" s="3">
        <v>0</v>
      </c>
      <c r="I27" s="3">
        <v>0</v>
      </c>
      <c r="J27" s="3">
        <v>2</v>
      </c>
      <c r="K27" s="3">
        <v>0</v>
      </c>
      <c r="L27" s="3">
        <v>0</v>
      </c>
      <c r="M27" s="3">
        <v>0</v>
      </c>
      <c r="N27" s="3">
        <v>0</v>
      </c>
      <c r="O27" s="3">
        <v>0</v>
      </c>
    </row>
    <row r="28" spans="1:29" x14ac:dyDescent="0.2">
      <c r="A28" s="3" t="s">
        <v>254</v>
      </c>
      <c r="B28" s="52" t="s">
        <v>475</v>
      </c>
      <c r="C28" s="3" t="s">
        <v>166</v>
      </c>
      <c r="E28" s="3">
        <v>0</v>
      </c>
      <c r="F28" s="3">
        <v>0</v>
      </c>
      <c r="G28" s="3">
        <v>0</v>
      </c>
      <c r="H28" s="3">
        <v>0</v>
      </c>
      <c r="I28" s="3">
        <v>2</v>
      </c>
      <c r="J28" s="3">
        <v>2</v>
      </c>
      <c r="K28" s="3">
        <v>0</v>
      </c>
      <c r="L28" s="3">
        <v>0</v>
      </c>
      <c r="M28" s="3">
        <v>0</v>
      </c>
      <c r="N28" s="3">
        <v>0</v>
      </c>
      <c r="O28" s="3">
        <v>0</v>
      </c>
    </row>
    <row r="29" spans="1:29" x14ac:dyDescent="0.2">
      <c r="A29" s="116" t="s">
        <v>271</v>
      </c>
      <c r="B29" s="140"/>
      <c r="C29" s="116"/>
      <c r="D29" s="116"/>
      <c r="E29" s="116"/>
      <c r="F29" s="116"/>
      <c r="G29" s="116"/>
      <c r="H29" s="116"/>
      <c r="I29" s="116"/>
      <c r="J29" s="116"/>
      <c r="K29" s="116"/>
      <c r="L29" s="116"/>
      <c r="M29" s="116"/>
      <c r="N29" s="116"/>
      <c r="O29" s="116"/>
      <c r="P29" s="116"/>
      <c r="Q29" s="116"/>
      <c r="R29" s="116"/>
      <c r="S29" s="116"/>
      <c r="T29" s="116"/>
      <c r="U29" s="116"/>
      <c r="V29" s="116">
        <v>1</v>
      </c>
      <c r="W29" s="116">
        <v>1</v>
      </c>
      <c r="X29" s="116">
        <v>1</v>
      </c>
      <c r="Y29" s="116">
        <v>2</v>
      </c>
      <c r="Z29" s="116">
        <f>Z30</f>
        <v>2</v>
      </c>
      <c r="AA29" s="116">
        <f>AA30</f>
        <v>1</v>
      </c>
      <c r="AB29" s="116">
        <f>AB30</f>
        <v>0</v>
      </c>
      <c r="AC29" s="116">
        <f>AC30</f>
        <v>0</v>
      </c>
    </row>
    <row r="30" spans="1:29" ht="13.5" thickBot="1" x14ac:dyDescent="0.25">
      <c r="B30" s="52" t="s">
        <v>316</v>
      </c>
      <c r="C30" s="181" t="s">
        <v>473</v>
      </c>
      <c r="D30" s="181"/>
      <c r="V30" s="3">
        <v>1</v>
      </c>
      <c r="W30" s="3">
        <v>1</v>
      </c>
      <c r="X30" s="3">
        <v>1</v>
      </c>
      <c r="Y30" s="3">
        <v>2</v>
      </c>
      <c r="Z30" s="3">
        <v>2</v>
      </c>
      <c r="AA30" s="3">
        <v>1</v>
      </c>
      <c r="AB30" s="3">
        <v>0</v>
      </c>
      <c r="AC30" s="3">
        <v>0</v>
      </c>
    </row>
    <row r="31" spans="1:29" s="61" customFormat="1" ht="15.75" thickTop="1" x14ac:dyDescent="0.25">
      <c r="C31" s="62" t="s">
        <v>210</v>
      </c>
      <c r="D31" s="62"/>
      <c r="E31" s="64">
        <v>1</v>
      </c>
      <c r="F31" s="64">
        <v>2</v>
      </c>
      <c r="G31" s="64">
        <v>5</v>
      </c>
      <c r="H31" s="64">
        <v>8</v>
      </c>
      <c r="I31" s="64">
        <v>10</v>
      </c>
      <c r="J31" s="64">
        <v>8</v>
      </c>
      <c r="K31" s="64">
        <v>15</v>
      </c>
      <c r="L31" s="64">
        <v>13</v>
      </c>
      <c r="M31" s="64">
        <v>17</v>
      </c>
      <c r="N31" s="64">
        <v>24</v>
      </c>
      <c r="O31" s="64">
        <v>17</v>
      </c>
      <c r="P31" s="64">
        <v>14</v>
      </c>
      <c r="Q31" s="64">
        <f>SUM(Q5,Q22)</f>
        <v>11</v>
      </c>
      <c r="R31" s="64">
        <f>SUM(R5,R22)</f>
        <v>14</v>
      </c>
      <c r="S31" s="64">
        <f>SUM(S5,S22)</f>
        <v>11</v>
      </c>
      <c r="T31" s="64">
        <v>8</v>
      </c>
      <c r="U31" s="64">
        <v>7</v>
      </c>
      <c r="V31" s="64">
        <v>4</v>
      </c>
      <c r="W31" s="64">
        <f>W5+W22+W29</f>
        <v>8</v>
      </c>
      <c r="X31" s="64">
        <v>6</v>
      </c>
      <c r="Y31" s="64">
        <v>8</v>
      </c>
      <c r="Z31" s="64">
        <f>Z5+Z22+Z29</f>
        <v>11</v>
      </c>
      <c r="AA31" s="64">
        <f>AA5+AA22+AA29</f>
        <v>5</v>
      </c>
      <c r="AB31" s="64">
        <f>AB5+AB19+AB22+AB29</f>
        <v>7</v>
      </c>
      <c r="AC31" s="64">
        <f>AC5+AC19+AC22+AC29</f>
        <v>8</v>
      </c>
    </row>
    <row r="34" spans="1:2" x14ac:dyDescent="0.2">
      <c r="A34" s="7" t="s">
        <v>346</v>
      </c>
    </row>
    <row r="35" spans="1:2" x14ac:dyDescent="0.2">
      <c r="A35" s="7" t="s">
        <v>512</v>
      </c>
    </row>
    <row r="36" spans="1:2" x14ac:dyDescent="0.2">
      <c r="A36" s="7" t="s">
        <v>235</v>
      </c>
      <c r="B36" s="66"/>
    </row>
  </sheetData>
  <mergeCells count="3">
    <mergeCell ref="A1:AB1"/>
    <mergeCell ref="A2:AB2"/>
    <mergeCell ref="A3:AB3"/>
  </mergeCells>
  <phoneticPr fontId="0" type="noConversion"/>
  <hyperlinks>
    <hyperlink ref="C30" location="INTGDETL!A1" display="Integrative Studies**" xr:uid="{68398298-B2CF-4A89-B46E-8355676E2ADF}"/>
  </hyperlinks>
  <pageMargins left="0.25" right="0.25" top="0.75" bottom="0.75" header="0.3" footer="0.3"/>
  <pageSetup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205"/>
  <sheetViews>
    <sheetView zoomScaleNormal="100" workbookViewId="0">
      <pane ySplit="4" topLeftCell="A5" activePane="bottomLeft" state="frozen"/>
      <selection pane="bottomLeft" activeCell="BC191" sqref="BC191"/>
    </sheetView>
  </sheetViews>
  <sheetFormatPr defaultColWidth="8.625" defaultRowHeight="12.75" x14ac:dyDescent="0.2"/>
  <cols>
    <col min="1" max="1" width="33" style="3" customWidth="1"/>
    <col min="2" max="2" width="8" style="3" bestFit="1" customWidth="1"/>
    <col min="3" max="3" width="18.75" style="3" customWidth="1"/>
    <col min="4" max="4" width="16.625" style="20" customWidth="1"/>
    <col min="5" max="17" width="5" style="3" hidden="1" customWidth="1"/>
    <col min="18" max="19" width="4.375" style="3" hidden="1" customWidth="1"/>
    <col min="20" max="21" width="5" style="3" hidden="1" customWidth="1"/>
    <col min="22" max="22" width="4.625" style="20" hidden="1" customWidth="1"/>
    <col min="23" max="31" width="5.5" style="20" hidden="1" customWidth="1"/>
    <col min="32" max="43" width="5.5" style="20" bestFit="1" customWidth="1"/>
    <col min="44" max="44" width="5" style="3" bestFit="1" customWidth="1"/>
    <col min="45" max="46" width="5" style="3" customWidth="1"/>
    <col min="47" max="47" width="4.375" style="3" bestFit="1" customWidth="1"/>
    <col min="48" max="51" width="4.375" style="3" customWidth="1"/>
    <col min="52" max="16384" width="8.625" style="3"/>
  </cols>
  <sheetData>
    <row r="1" spans="1:51"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row>
    <row r="2" spans="1:51" x14ac:dyDescent="0.2">
      <c r="A2" s="219" t="s">
        <v>378</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row>
    <row r="3" spans="1:51" x14ac:dyDescent="0.2">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row>
    <row r="4" spans="1:51" s="4" customFormat="1" x14ac:dyDescent="0.2">
      <c r="A4" s="94" t="s">
        <v>371</v>
      </c>
      <c r="B4" s="94" t="s">
        <v>214</v>
      </c>
      <c r="C4" s="94" t="s">
        <v>424</v>
      </c>
      <c r="D4" s="94" t="s">
        <v>373</v>
      </c>
      <c r="E4" s="94" t="s">
        <v>1</v>
      </c>
      <c r="F4" s="94" t="s">
        <v>2</v>
      </c>
      <c r="G4" s="94" t="s">
        <v>3</v>
      </c>
      <c r="H4" s="94" t="s">
        <v>4</v>
      </c>
      <c r="I4" s="94" t="s">
        <v>5</v>
      </c>
      <c r="J4" s="94" t="s">
        <v>6</v>
      </c>
      <c r="K4" s="94" t="s">
        <v>7</v>
      </c>
      <c r="L4" s="94" t="s">
        <v>8</v>
      </c>
      <c r="M4" s="94" t="s">
        <v>9</v>
      </c>
      <c r="N4" s="94" t="s">
        <v>10</v>
      </c>
      <c r="O4" s="94" t="s">
        <v>11</v>
      </c>
      <c r="P4" s="94" t="s">
        <v>12</v>
      </c>
      <c r="Q4" s="94" t="s">
        <v>13</v>
      </c>
      <c r="R4" s="94">
        <v>1991</v>
      </c>
      <c r="S4" s="94">
        <v>1992</v>
      </c>
      <c r="T4" s="99">
        <v>1993</v>
      </c>
      <c r="U4" s="99">
        <v>1994</v>
      </c>
      <c r="V4" s="99">
        <v>1995</v>
      </c>
      <c r="W4" s="99">
        <v>1996</v>
      </c>
      <c r="X4" s="99">
        <v>1997</v>
      </c>
      <c r="Y4" s="99">
        <v>1998</v>
      </c>
      <c r="Z4" s="99">
        <v>1999</v>
      </c>
      <c r="AA4" s="99">
        <v>2000</v>
      </c>
      <c r="AB4" s="99">
        <v>2001</v>
      </c>
      <c r="AC4" s="99">
        <v>2002</v>
      </c>
      <c r="AD4" s="99">
        <v>2003</v>
      </c>
      <c r="AE4" s="99">
        <v>2004</v>
      </c>
      <c r="AF4" s="99">
        <v>2005</v>
      </c>
      <c r="AG4" s="99">
        <v>2006</v>
      </c>
      <c r="AH4" s="99">
        <v>2007</v>
      </c>
      <c r="AI4" s="99">
        <v>2008</v>
      </c>
      <c r="AJ4" s="99">
        <v>2009</v>
      </c>
      <c r="AK4" s="99">
        <v>2010</v>
      </c>
      <c r="AL4" s="99">
        <v>2011</v>
      </c>
      <c r="AM4" s="99">
        <v>2012</v>
      </c>
      <c r="AN4" s="99">
        <v>2013</v>
      </c>
      <c r="AO4" s="99">
        <v>2014</v>
      </c>
      <c r="AP4" s="99">
        <v>2015</v>
      </c>
      <c r="AQ4" s="99">
        <v>2016</v>
      </c>
      <c r="AR4" s="99">
        <v>2017</v>
      </c>
      <c r="AS4" s="99">
        <v>2018</v>
      </c>
      <c r="AT4" s="99">
        <v>2019</v>
      </c>
      <c r="AU4" s="99">
        <v>2020</v>
      </c>
      <c r="AV4" s="99">
        <v>2021</v>
      </c>
      <c r="AW4" s="99">
        <v>2022</v>
      </c>
      <c r="AX4" s="99">
        <v>2023</v>
      </c>
      <c r="AY4" s="99">
        <v>2024</v>
      </c>
    </row>
    <row r="5" spans="1:51" s="184" customFormat="1" ht="15" x14ac:dyDescent="0.25">
      <c r="A5" s="125" t="s">
        <v>242</v>
      </c>
      <c r="B5" s="123"/>
      <c r="C5" s="123"/>
      <c r="D5" s="126"/>
      <c r="E5" s="183">
        <v>547</v>
      </c>
      <c r="F5" s="183">
        <v>506</v>
      </c>
      <c r="G5" s="183">
        <v>411</v>
      </c>
      <c r="H5" s="183">
        <v>439</v>
      </c>
      <c r="I5" s="183">
        <v>442</v>
      </c>
      <c r="J5" s="183">
        <v>420</v>
      </c>
      <c r="K5" s="183">
        <v>341</v>
      </c>
      <c r="L5" s="183">
        <v>414</v>
      </c>
      <c r="M5" s="183">
        <v>435</v>
      </c>
      <c r="N5" s="183">
        <v>453</v>
      </c>
      <c r="O5" s="183">
        <v>483</v>
      </c>
      <c r="P5" s="183">
        <v>520</v>
      </c>
      <c r="Q5" s="183">
        <v>616</v>
      </c>
      <c r="R5" s="183">
        <v>662</v>
      </c>
      <c r="S5" s="183">
        <v>685</v>
      </c>
      <c r="T5" s="183">
        <v>672</v>
      </c>
      <c r="U5" s="183">
        <v>597</v>
      </c>
      <c r="V5" s="124">
        <v>636</v>
      </c>
      <c r="W5" s="124">
        <v>609</v>
      </c>
      <c r="X5" s="124">
        <v>601</v>
      </c>
      <c r="Y5" s="124">
        <v>610</v>
      </c>
      <c r="Z5" s="124">
        <v>600</v>
      </c>
      <c r="AA5" s="124">
        <v>540</v>
      </c>
      <c r="AB5" s="124">
        <v>547</v>
      </c>
      <c r="AC5" s="124">
        <v>560</v>
      </c>
      <c r="AD5" s="124">
        <v>631</v>
      </c>
      <c r="AE5" s="124">
        <v>608</v>
      </c>
      <c r="AF5" s="124">
        <v>603</v>
      </c>
      <c r="AG5" s="124">
        <v>573</v>
      </c>
      <c r="AH5" s="124">
        <v>551</v>
      </c>
      <c r="AI5" s="124">
        <v>611</v>
      </c>
      <c r="AJ5" s="124">
        <v>692</v>
      </c>
      <c r="AK5" s="124">
        <v>700</v>
      </c>
      <c r="AL5" s="124">
        <v>691</v>
      </c>
      <c r="AM5" s="124">
        <v>649</v>
      </c>
      <c r="AN5" s="124">
        <v>609</v>
      </c>
      <c r="AO5" s="122">
        <v>603</v>
      </c>
      <c r="AP5" s="122">
        <v>555</v>
      </c>
      <c r="AQ5" s="122">
        <v>542</v>
      </c>
      <c r="AR5" s="122">
        <v>493</v>
      </c>
      <c r="AS5" s="122">
        <v>486</v>
      </c>
      <c r="AT5" s="122">
        <v>488</v>
      </c>
      <c r="AU5" s="122">
        <f>SUM(AU6,AU17,AU22,AU24,AU26,AU29,AU30,AU39:AU49,AU54,AU64,AU65,AU28,AU68)</f>
        <v>525</v>
      </c>
      <c r="AV5" s="122">
        <f>SUM(AV6,AV17,AV22,AV24,AV26,AV29,AV30,AV39:AV49,AV54,AV64,AV65,AV28,AV68)</f>
        <v>502</v>
      </c>
      <c r="AW5" s="122">
        <f>SUM(AW6,AW17,AW22,AW24,AW26,AW29,AW30,AW39:AW49,AW54,AW64,AW65,AW28,AW68)</f>
        <v>454</v>
      </c>
      <c r="AX5" s="122">
        <f>SUM(AX6,AX17,AX22:AX30,AX39:AX49,AX54,AX64,AX65,AX68)</f>
        <v>418</v>
      </c>
      <c r="AY5" s="122">
        <f>SUM(AY6,AY17,AY22:AY30,AY39:AY49,AY54,AY64,AY65,AY68)</f>
        <v>392</v>
      </c>
    </row>
    <row r="6" spans="1:51" x14ac:dyDescent="0.2">
      <c r="A6" s="3" t="s">
        <v>267</v>
      </c>
      <c r="B6" s="25" t="s">
        <v>484</v>
      </c>
      <c r="C6" s="2" t="s">
        <v>267</v>
      </c>
      <c r="E6" s="2"/>
      <c r="F6" s="2"/>
      <c r="G6" s="2"/>
      <c r="H6" s="2"/>
      <c r="I6" s="2"/>
      <c r="J6" s="2"/>
      <c r="K6" s="2"/>
      <c r="L6" s="2"/>
      <c r="M6" s="2"/>
      <c r="N6" s="2"/>
      <c r="O6" s="2"/>
      <c r="P6" s="2"/>
      <c r="Q6" s="2"/>
      <c r="R6" s="2"/>
      <c r="S6" s="2"/>
      <c r="AP6" s="20">
        <v>19</v>
      </c>
      <c r="AQ6" s="20">
        <v>26</v>
      </c>
      <c r="AR6" s="20">
        <v>25</v>
      </c>
      <c r="AS6" s="20">
        <v>18</v>
      </c>
      <c r="AT6" s="20">
        <v>17</v>
      </c>
      <c r="AU6" s="20">
        <f>SUM(AU7:AU10)</f>
        <v>18</v>
      </c>
      <c r="AV6" s="20">
        <f>SUM(AV7:AV10)</f>
        <v>20</v>
      </c>
      <c r="AW6" s="20">
        <f>SUM(AW7:AW10)</f>
        <v>23</v>
      </c>
      <c r="AX6" s="20">
        <f>SUM(AX7:AX10)</f>
        <v>21</v>
      </c>
      <c r="AY6" s="20">
        <f>SUM(AY7:AY10)</f>
        <v>16</v>
      </c>
    </row>
    <row r="7" spans="1:51" x14ac:dyDescent="0.2">
      <c r="C7" s="32"/>
      <c r="D7" s="33" t="s">
        <v>302</v>
      </c>
      <c r="E7" s="34"/>
      <c r="F7" s="34"/>
      <c r="G7" s="34"/>
      <c r="H7" s="34"/>
      <c r="I7" s="34"/>
      <c r="J7" s="34"/>
      <c r="K7" s="34"/>
      <c r="L7" s="34"/>
      <c r="M7" s="34"/>
      <c r="N7" s="34"/>
      <c r="O7" s="34"/>
      <c r="P7" s="34"/>
      <c r="Q7" s="34"/>
      <c r="R7" s="34"/>
      <c r="S7" s="34"/>
      <c r="T7" s="35"/>
      <c r="U7" s="35"/>
      <c r="V7" s="36"/>
      <c r="W7" s="36"/>
      <c r="X7" s="36"/>
      <c r="Y7" s="36"/>
      <c r="Z7" s="36"/>
      <c r="AA7" s="36"/>
      <c r="AB7" s="36"/>
      <c r="AC7" s="36"/>
      <c r="AD7" s="36"/>
      <c r="AE7" s="36"/>
      <c r="AF7" s="36"/>
      <c r="AG7" s="36"/>
      <c r="AH7" s="36"/>
      <c r="AI7" s="36"/>
      <c r="AJ7" s="36"/>
      <c r="AK7" s="36"/>
      <c r="AL7" s="36"/>
      <c r="AM7" s="37"/>
      <c r="AN7" s="37"/>
      <c r="AO7" s="37"/>
      <c r="AP7" s="37">
        <v>3</v>
      </c>
      <c r="AQ7" s="37">
        <v>4</v>
      </c>
      <c r="AR7" s="37">
        <v>5</v>
      </c>
      <c r="AS7" s="37">
        <v>1</v>
      </c>
      <c r="AT7" s="37">
        <v>3</v>
      </c>
      <c r="AU7" s="37">
        <v>5</v>
      </c>
      <c r="AV7" s="37">
        <v>4</v>
      </c>
      <c r="AW7" s="37">
        <v>3</v>
      </c>
      <c r="AX7" s="37">
        <v>5</v>
      </c>
      <c r="AY7" s="37">
        <v>2</v>
      </c>
    </row>
    <row r="8" spans="1:51" x14ac:dyDescent="0.2">
      <c r="C8" s="32"/>
      <c r="D8" s="33" t="s">
        <v>303</v>
      </c>
      <c r="E8" s="34"/>
      <c r="F8" s="34"/>
      <c r="G8" s="34"/>
      <c r="H8" s="34"/>
      <c r="I8" s="34"/>
      <c r="J8" s="34"/>
      <c r="K8" s="34"/>
      <c r="L8" s="34"/>
      <c r="M8" s="34"/>
      <c r="N8" s="34"/>
      <c r="O8" s="34"/>
      <c r="P8" s="34"/>
      <c r="Q8" s="34"/>
      <c r="R8" s="34"/>
      <c r="S8" s="34"/>
      <c r="T8" s="35"/>
      <c r="U8" s="35"/>
      <c r="V8" s="36"/>
      <c r="W8" s="36"/>
      <c r="X8" s="36"/>
      <c r="Y8" s="36"/>
      <c r="Z8" s="36"/>
      <c r="AA8" s="36"/>
      <c r="AB8" s="36"/>
      <c r="AC8" s="36"/>
      <c r="AD8" s="36"/>
      <c r="AE8" s="36"/>
      <c r="AF8" s="36"/>
      <c r="AG8" s="36"/>
      <c r="AH8" s="36"/>
      <c r="AI8" s="36"/>
      <c r="AJ8" s="36"/>
      <c r="AK8" s="36"/>
      <c r="AL8" s="36"/>
      <c r="AM8" s="37"/>
      <c r="AN8" s="37"/>
      <c r="AO8" s="37"/>
      <c r="AP8" s="37">
        <v>8</v>
      </c>
      <c r="AQ8" s="37">
        <v>8</v>
      </c>
      <c r="AR8" s="37">
        <v>7</v>
      </c>
      <c r="AS8" s="37">
        <v>4</v>
      </c>
      <c r="AT8" s="37">
        <v>5</v>
      </c>
      <c r="AU8" s="37">
        <v>3</v>
      </c>
      <c r="AV8" s="37">
        <v>4</v>
      </c>
      <c r="AW8" s="37">
        <v>7</v>
      </c>
      <c r="AX8" s="37">
        <v>3</v>
      </c>
      <c r="AY8" s="37">
        <v>3</v>
      </c>
    </row>
    <row r="9" spans="1:51" x14ac:dyDescent="0.2">
      <c r="C9" s="32"/>
      <c r="D9" s="33" t="s">
        <v>304</v>
      </c>
      <c r="E9" s="34"/>
      <c r="F9" s="34"/>
      <c r="G9" s="34"/>
      <c r="H9" s="34"/>
      <c r="I9" s="34"/>
      <c r="J9" s="34"/>
      <c r="K9" s="34"/>
      <c r="L9" s="34"/>
      <c r="M9" s="34"/>
      <c r="N9" s="34"/>
      <c r="O9" s="34"/>
      <c r="P9" s="34"/>
      <c r="Q9" s="34"/>
      <c r="R9" s="34"/>
      <c r="S9" s="34"/>
      <c r="T9" s="35"/>
      <c r="U9" s="35"/>
      <c r="V9" s="36"/>
      <c r="W9" s="36"/>
      <c r="X9" s="36"/>
      <c r="Y9" s="36"/>
      <c r="Z9" s="36"/>
      <c r="AA9" s="36"/>
      <c r="AB9" s="36"/>
      <c r="AC9" s="36"/>
      <c r="AD9" s="36"/>
      <c r="AE9" s="36"/>
      <c r="AF9" s="36"/>
      <c r="AG9" s="36"/>
      <c r="AH9" s="36"/>
      <c r="AI9" s="36"/>
      <c r="AJ9" s="36"/>
      <c r="AK9" s="36"/>
      <c r="AL9" s="36"/>
      <c r="AM9" s="37"/>
      <c r="AN9" s="37"/>
      <c r="AO9" s="37"/>
      <c r="AP9" s="37">
        <v>7</v>
      </c>
      <c r="AQ9" s="37">
        <v>7</v>
      </c>
      <c r="AR9" s="37">
        <v>7</v>
      </c>
      <c r="AS9" s="37">
        <v>7</v>
      </c>
      <c r="AT9" s="37">
        <v>6</v>
      </c>
      <c r="AU9" s="37">
        <v>6</v>
      </c>
      <c r="AV9" s="37">
        <v>4</v>
      </c>
      <c r="AW9" s="37">
        <v>5</v>
      </c>
      <c r="AX9" s="37">
        <v>6</v>
      </c>
      <c r="AY9" s="37">
        <v>5</v>
      </c>
    </row>
    <row r="10" spans="1:51" x14ac:dyDescent="0.2">
      <c r="C10" s="32"/>
      <c r="D10" s="33" t="s">
        <v>325</v>
      </c>
      <c r="E10" s="34"/>
      <c r="F10" s="34"/>
      <c r="G10" s="34"/>
      <c r="H10" s="34"/>
      <c r="I10" s="34"/>
      <c r="J10" s="34"/>
      <c r="K10" s="34"/>
      <c r="L10" s="34"/>
      <c r="M10" s="34"/>
      <c r="N10" s="34"/>
      <c r="O10" s="34"/>
      <c r="P10" s="34"/>
      <c r="Q10" s="34"/>
      <c r="R10" s="34"/>
      <c r="S10" s="34"/>
      <c r="T10" s="35"/>
      <c r="U10" s="35"/>
      <c r="V10" s="36"/>
      <c r="W10" s="36"/>
      <c r="X10" s="36"/>
      <c r="Y10" s="36"/>
      <c r="Z10" s="36"/>
      <c r="AA10" s="36"/>
      <c r="AB10" s="36"/>
      <c r="AC10" s="36"/>
      <c r="AD10" s="36"/>
      <c r="AE10" s="36"/>
      <c r="AF10" s="36"/>
      <c r="AG10" s="36"/>
      <c r="AH10" s="36"/>
      <c r="AI10" s="36"/>
      <c r="AJ10" s="36"/>
      <c r="AK10" s="36"/>
      <c r="AL10" s="36"/>
      <c r="AM10" s="37"/>
      <c r="AN10" s="37"/>
      <c r="AO10" s="37"/>
      <c r="AP10" s="37">
        <v>1</v>
      </c>
      <c r="AQ10" s="37">
        <v>7</v>
      </c>
      <c r="AR10" s="37">
        <v>6</v>
      </c>
      <c r="AS10" s="37">
        <v>6</v>
      </c>
      <c r="AT10" s="37">
        <v>3</v>
      </c>
      <c r="AU10" s="37">
        <v>4</v>
      </c>
      <c r="AV10" s="37">
        <v>8</v>
      </c>
      <c r="AW10" s="37">
        <v>8</v>
      </c>
      <c r="AX10" s="37">
        <v>7</v>
      </c>
      <c r="AY10" s="37">
        <v>6</v>
      </c>
    </row>
    <row r="11" spans="1:51" x14ac:dyDescent="0.2">
      <c r="A11" s="3" t="s">
        <v>267</v>
      </c>
      <c r="B11" s="60" t="s">
        <v>485</v>
      </c>
      <c r="C11" s="2" t="s">
        <v>44</v>
      </c>
      <c r="E11" s="2">
        <v>46</v>
      </c>
      <c r="F11" s="2">
        <v>46</v>
      </c>
      <c r="G11" s="2">
        <v>59</v>
      </c>
      <c r="H11" s="2">
        <v>55</v>
      </c>
      <c r="I11" s="2">
        <v>50</v>
      </c>
      <c r="J11" s="2">
        <v>56</v>
      </c>
      <c r="K11" s="2">
        <v>44</v>
      </c>
      <c r="L11" s="2">
        <v>51</v>
      </c>
      <c r="M11" s="2">
        <v>53</v>
      </c>
      <c r="N11" s="2">
        <v>44</v>
      </c>
      <c r="O11" s="2">
        <v>55</v>
      </c>
      <c r="P11" s="2">
        <v>70</v>
      </c>
      <c r="Q11" s="2">
        <v>86</v>
      </c>
      <c r="R11" s="2">
        <v>96</v>
      </c>
      <c r="S11" s="2">
        <v>99</v>
      </c>
      <c r="T11" s="3">
        <v>87</v>
      </c>
      <c r="U11" s="3">
        <v>69</v>
      </c>
      <c r="V11" s="20">
        <v>81</v>
      </c>
      <c r="W11" s="20">
        <v>80</v>
      </c>
      <c r="X11" s="20">
        <v>72</v>
      </c>
      <c r="Y11" s="20">
        <v>74</v>
      </c>
      <c r="Z11" s="20">
        <v>75</v>
      </c>
      <c r="AA11" s="20">
        <v>17</v>
      </c>
      <c r="AB11" s="20">
        <v>20</v>
      </c>
      <c r="AC11" s="20">
        <v>26</v>
      </c>
      <c r="AD11" s="20">
        <v>37</v>
      </c>
      <c r="AE11" s="20">
        <v>32</v>
      </c>
      <c r="AF11" s="20">
        <v>27</v>
      </c>
      <c r="AG11" s="20">
        <v>31</v>
      </c>
      <c r="AH11" s="20">
        <v>17</v>
      </c>
      <c r="AI11" s="20">
        <v>25</v>
      </c>
      <c r="AJ11" s="20">
        <v>21</v>
      </c>
      <c r="AK11" s="20">
        <v>22</v>
      </c>
      <c r="AL11" s="20">
        <v>19</v>
      </c>
      <c r="AM11" s="20">
        <v>24</v>
      </c>
      <c r="AN11" s="20">
        <v>30</v>
      </c>
      <c r="AO11" s="20">
        <v>21</v>
      </c>
      <c r="AR11" s="20"/>
      <c r="AS11" s="20"/>
      <c r="AT11" s="20"/>
      <c r="AU11" s="20"/>
      <c r="AV11" s="20"/>
      <c r="AW11" s="20"/>
      <c r="AX11" s="20"/>
      <c r="AY11" s="20"/>
    </row>
    <row r="12" spans="1:51" x14ac:dyDescent="0.2">
      <c r="B12" s="180"/>
      <c r="C12" s="32"/>
      <c r="D12" s="33" t="s">
        <v>302</v>
      </c>
      <c r="E12" s="34"/>
      <c r="F12" s="34"/>
      <c r="G12" s="34"/>
      <c r="H12" s="34"/>
      <c r="I12" s="34"/>
      <c r="J12" s="34"/>
      <c r="K12" s="34"/>
      <c r="L12" s="34"/>
      <c r="M12" s="34"/>
      <c r="N12" s="34"/>
      <c r="O12" s="34"/>
      <c r="P12" s="34"/>
      <c r="Q12" s="34"/>
      <c r="R12" s="34"/>
      <c r="S12" s="34"/>
      <c r="T12" s="35"/>
      <c r="U12" s="35"/>
      <c r="V12" s="36"/>
      <c r="W12" s="36"/>
      <c r="X12" s="36"/>
      <c r="Y12" s="36"/>
      <c r="Z12" s="36"/>
      <c r="AA12" s="36"/>
      <c r="AB12" s="36"/>
      <c r="AC12" s="36"/>
      <c r="AD12" s="36"/>
      <c r="AE12" s="36"/>
      <c r="AF12" s="36"/>
      <c r="AG12" s="36"/>
      <c r="AH12" s="36"/>
      <c r="AI12" s="36"/>
      <c r="AJ12" s="36"/>
      <c r="AK12" s="36">
        <v>1</v>
      </c>
      <c r="AL12" s="36">
        <v>4</v>
      </c>
      <c r="AM12" s="37">
        <v>6</v>
      </c>
      <c r="AN12" s="37">
        <v>12</v>
      </c>
      <c r="AO12" s="37">
        <v>6</v>
      </c>
      <c r="AP12" s="72"/>
      <c r="AQ12" s="72"/>
      <c r="AR12" s="72"/>
      <c r="AS12" s="72"/>
      <c r="AT12" s="72"/>
      <c r="AU12" s="72"/>
      <c r="AV12" s="72"/>
      <c r="AW12" s="72"/>
      <c r="AX12" s="72"/>
      <c r="AY12" s="72"/>
    </row>
    <row r="13" spans="1:51" x14ac:dyDescent="0.2">
      <c r="B13" s="180"/>
      <c r="C13" s="32"/>
      <c r="D13" s="33" t="s">
        <v>303</v>
      </c>
      <c r="E13" s="34"/>
      <c r="F13" s="34"/>
      <c r="G13" s="34"/>
      <c r="H13" s="34"/>
      <c r="I13" s="34"/>
      <c r="J13" s="34"/>
      <c r="K13" s="34"/>
      <c r="L13" s="34"/>
      <c r="M13" s="34"/>
      <c r="N13" s="34"/>
      <c r="O13" s="34"/>
      <c r="P13" s="34"/>
      <c r="Q13" s="34"/>
      <c r="R13" s="34"/>
      <c r="S13" s="34"/>
      <c r="T13" s="35"/>
      <c r="U13" s="35"/>
      <c r="V13" s="36"/>
      <c r="W13" s="36"/>
      <c r="X13" s="36"/>
      <c r="Y13" s="36"/>
      <c r="Z13" s="36"/>
      <c r="AA13" s="36"/>
      <c r="AB13" s="36"/>
      <c r="AC13" s="36"/>
      <c r="AD13" s="36"/>
      <c r="AE13" s="36"/>
      <c r="AF13" s="36"/>
      <c r="AG13" s="36"/>
      <c r="AH13" s="36"/>
      <c r="AI13" s="36"/>
      <c r="AJ13" s="36"/>
      <c r="AK13" s="36">
        <v>4</v>
      </c>
      <c r="AL13" s="36">
        <v>8</v>
      </c>
      <c r="AM13" s="37">
        <v>11</v>
      </c>
      <c r="AN13" s="37">
        <v>10</v>
      </c>
      <c r="AO13" s="37">
        <v>6</v>
      </c>
      <c r="AP13" s="72"/>
      <c r="AQ13" s="72"/>
      <c r="AR13" s="72"/>
      <c r="AS13" s="72"/>
      <c r="AT13" s="72"/>
      <c r="AU13" s="72"/>
      <c r="AV13" s="72"/>
      <c r="AW13" s="72"/>
      <c r="AX13" s="72"/>
      <c r="AY13" s="72"/>
    </row>
    <row r="14" spans="1:51" x14ac:dyDescent="0.2">
      <c r="B14" s="180"/>
      <c r="C14" s="32"/>
      <c r="D14" s="33" t="s">
        <v>304</v>
      </c>
      <c r="E14" s="34"/>
      <c r="F14" s="34"/>
      <c r="G14" s="34"/>
      <c r="H14" s="34"/>
      <c r="I14" s="34"/>
      <c r="J14" s="34"/>
      <c r="K14" s="34"/>
      <c r="L14" s="34"/>
      <c r="M14" s="34"/>
      <c r="N14" s="34"/>
      <c r="O14" s="34"/>
      <c r="P14" s="34"/>
      <c r="Q14" s="34"/>
      <c r="R14" s="34"/>
      <c r="S14" s="34"/>
      <c r="T14" s="35"/>
      <c r="U14" s="35"/>
      <c r="V14" s="36"/>
      <c r="W14" s="36"/>
      <c r="X14" s="36"/>
      <c r="Y14" s="36"/>
      <c r="Z14" s="36"/>
      <c r="AA14" s="36"/>
      <c r="AB14" s="36"/>
      <c r="AC14" s="36"/>
      <c r="AD14" s="36"/>
      <c r="AE14" s="36"/>
      <c r="AF14" s="36"/>
      <c r="AG14" s="36"/>
      <c r="AH14" s="36"/>
      <c r="AI14" s="36"/>
      <c r="AJ14" s="36"/>
      <c r="AK14" s="36">
        <v>2</v>
      </c>
      <c r="AL14" s="36">
        <v>7</v>
      </c>
      <c r="AM14" s="37">
        <v>7</v>
      </c>
      <c r="AN14" s="37">
        <v>8</v>
      </c>
      <c r="AO14" s="37">
        <v>9</v>
      </c>
      <c r="AP14" s="72"/>
      <c r="AQ14" s="72"/>
      <c r="AR14" s="72"/>
      <c r="AS14" s="72"/>
      <c r="AT14" s="72"/>
      <c r="AU14" s="72"/>
      <c r="AV14" s="72"/>
      <c r="AW14" s="72"/>
      <c r="AX14" s="72"/>
      <c r="AY14" s="72"/>
    </row>
    <row r="15" spans="1:51" x14ac:dyDescent="0.2">
      <c r="B15" s="180"/>
      <c r="C15" s="26"/>
      <c r="D15" s="27" t="s">
        <v>44</v>
      </c>
      <c r="E15" s="28">
        <v>11</v>
      </c>
      <c r="F15" s="28">
        <v>12</v>
      </c>
      <c r="G15" s="28">
        <v>9</v>
      </c>
      <c r="H15" s="28">
        <v>16</v>
      </c>
      <c r="I15" s="28">
        <v>15</v>
      </c>
      <c r="J15" s="28">
        <v>20</v>
      </c>
      <c r="K15" s="28">
        <v>15</v>
      </c>
      <c r="L15" s="28">
        <v>21</v>
      </c>
      <c r="M15" s="28">
        <v>20</v>
      </c>
      <c r="N15" s="28">
        <v>19</v>
      </c>
      <c r="O15" s="28">
        <v>26</v>
      </c>
      <c r="P15" s="28">
        <v>34</v>
      </c>
      <c r="Q15" s="28">
        <v>45</v>
      </c>
      <c r="R15" s="28">
        <v>40</v>
      </c>
      <c r="S15" s="28">
        <v>35</v>
      </c>
      <c r="T15" s="29">
        <v>24</v>
      </c>
      <c r="U15" s="29">
        <v>21</v>
      </c>
      <c r="V15" s="30">
        <v>25</v>
      </c>
      <c r="W15" s="27">
        <v>26</v>
      </c>
      <c r="X15" s="27">
        <v>21</v>
      </c>
      <c r="Y15" s="27">
        <v>22</v>
      </c>
      <c r="Z15" s="27">
        <v>23</v>
      </c>
      <c r="AA15" s="27" t="s">
        <v>54</v>
      </c>
      <c r="AB15" s="27" t="s">
        <v>54</v>
      </c>
      <c r="AC15" s="27" t="s">
        <v>54</v>
      </c>
      <c r="AD15" s="27" t="s">
        <v>54</v>
      </c>
      <c r="AE15" s="27" t="s">
        <v>54</v>
      </c>
      <c r="AF15" s="27" t="s">
        <v>54</v>
      </c>
      <c r="AG15" s="27" t="s">
        <v>54</v>
      </c>
      <c r="AH15" s="27" t="s">
        <v>54</v>
      </c>
      <c r="AI15" s="27" t="s">
        <v>54</v>
      </c>
      <c r="AJ15" s="27" t="s">
        <v>54</v>
      </c>
      <c r="AK15" s="27">
        <v>15</v>
      </c>
      <c r="AL15" s="88" t="s">
        <v>54</v>
      </c>
      <c r="AM15" s="88"/>
      <c r="AN15" s="88"/>
      <c r="AO15" s="88"/>
      <c r="AP15" s="88"/>
      <c r="AQ15" s="88"/>
      <c r="AR15" s="88"/>
      <c r="AS15" s="88"/>
      <c r="AT15" s="88"/>
      <c r="AU15" s="88"/>
      <c r="AV15" s="88"/>
      <c r="AW15" s="88"/>
      <c r="AX15" s="88"/>
      <c r="AY15" s="88"/>
    </row>
    <row r="16" spans="1:51" hidden="1" x14ac:dyDescent="0.2">
      <c r="B16" s="180"/>
      <c r="C16" s="26"/>
      <c r="D16" s="27" t="s">
        <v>136</v>
      </c>
      <c r="E16" s="28">
        <v>33</v>
      </c>
      <c r="F16" s="28">
        <v>34</v>
      </c>
      <c r="G16" s="28">
        <v>50</v>
      </c>
      <c r="H16" s="28">
        <v>39</v>
      </c>
      <c r="I16" s="28">
        <v>34</v>
      </c>
      <c r="J16" s="28">
        <v>36</v>
      </c>
      <c r="K16" s="28">
        <v>29</v>
      </c>
      <c r="L16" s="28">
        <v>30</v>
      </c>
      <c r="M16" s="28">
        <v>33</v>
      </c>
      <c r="N16" s="28">
        <v>25</v>
      </c>
      <c r="O16" s="28">
        <v>29</v>
      </c>
      <c r="P16" s="28">
        <v>36</v>
      </c>
      <c r="Q16" s="28">
        <v>41</v>
      </c>
      <c r="R16" s="28">
        <v>56</v>
      </c>
      <c r="S16" s="28">
        <v>64</v>
      </c>
      <c r="T16" s="29">
        <v>63</v>
      </c>
      <c r="U16" s="29">
        <v>48</v>
      </c>
      <c r="V16" s="30">
        <v>56</v>
      </c>
      <c r="W16" s="27">
        <v>54</v>
      </c>
      <c r="X16" s="27">
        <v>51</v>
      </c>
      <c r="Y16" s="27">
        <v>52</v>
      </c>
      <c r="Z16" s="27">
        <v>52</v>
      </c>
      <c r="AA16" s="88" t="s">
        <v>54</v>
      </c>
      <c r="AB16" s="88" t="s">
        <v>54</v>
      </c>
      <c r="AC16" s="88" t="s">
        <v>54</v>
      </c>
      <c r="AD16" s="88" t="s">
        <v>54</v>
      </c>
      <c r="AE16" s="88" t="s">
        <v>54</v>
      </c>
      <c r="AF16" s="88" t="s">
        <v>54</v>
      </c>
      <c r="AG16" s="88" t="s">
        <v>54</v>
      </c>
      <c r="AH16" s="88" t="s">
        <v>54</v>
      </c>
      <c r="AI16" s="88" t="s">
        <v>54</v>
      </c>
      <c r="AJ16" s="88" t="s">
        <v>54</v>
      </c>
      <c r="AK16" s="88" t="s">
        <v>54</v>
      </c>
      <c r="AL16" s="88" t="s">
        <v>54</v>
      </c>
      <c r="AM16" s="88"/>
      <c r="AN16" s="88"/>
      <c r="AO16" s="88"/>
      <c r="AP16" s="88"/>
      <c r="AQ16" s="88"/>
      <c r="AR16" s="88"/>
      <c r="AS16" s="88"/>
      <c r="AT16" s="88"/>
      <c r="AU16" s="88"/>
      <c r="AV16" s="88"/>
      <c r="AW16" s="88"/>
      <c r="AX16" s="88"/>
      <c r="AY16" s="88"/>
    </row>
    <row r="17" spans="1:51" x14ac:dyDescent="0.2">
      <c r="A17" s="3" t="s">
        <v>243</v>
      </c>
      <c r="B17" s="73">
        <v>50.0702</v>
      </c>
      <c r="C17" s="2" t="s">
        <v>348</v>
      </c>
      <c r="D17" s="38" t="s">
        <v>54</v>
      </c>
      <c r="E17" s="2">
        <v>45</v>
      </c>
      <c r="F17" s="2">
        <v>38</v>
      </c>
      <c r="G17" s="2">
        <v>37</v>
      </c>
      <c r="H17" s="2">
        <v>44</v>
      </c>
      <c r="I17" s="2">
        <v>36</v>
      </c>
      <c r="J17" s="2">
        <v>31</v>
      </c>
      <c r="K17" s="2">
        <v>39</v>
      </c>
      <c r="L17" s="2">
        <v>42</v>
      </c>
      <c r="M17" s="2">
        <v>45</v>
      </c>
      <c r="N17" s="2">
        <v>31</v>
      </c>
      <c r="O17" s="2">
        <v>31</v>
      </c>
      <c r="P17" s="2">
        <v>35</v>
      </c>
      <c r="Q17" s="2">
        <v>32</v>
      </c>
      <c r="R17" s="2">
        <v>34</v>
      </c>
      <c r="S17" s="2">
        <v>24</v>
      </c>
      <c r="T17" s="3">
        <v>22</v>
      </c>
      <c r="U17" s="3">
        <v>19</v>
      </c>
      <c r="V17" s="20">
        <v>21</v>
      </c>
      <c r="W17" s="20">
        <v>22</v>
      </c>
      <c r="X17" s="20">
        <v>24</v>
      </c>
      <c r="Y17" s="20">
        <v>26</v>
      </c>
      <c r="Z17" s="20">
        <v>28</v>
      </c>
      <c r="AA17" s="20">
        <v>27</v>
      </c>
      <c r="AB17" s="20">
        <v>22</v>
      </c>
      <c r="AC17" s="20">
        <v>24</v>
      </c>
      <c r="AD17" s="20">
        <v>29</v>
      </c>
      <c r="AE17" s="20">
        <v>34</v>
      </c>
      <c r="AF17" s="20">
        <v>31</v>
      </c>
      <c r="AG17" s="20">
        <v>26</v>
      </c>
      <c r="AH17" s="20">
        <v>24</v>
      </c>
      <c r="AI17" s="20">
        <v>24</v>
      </c>
      <c r="AJ17" s="20">
        <v>26</v>
      </c>
      <c r="AK17" s="20">
        <v>19</v>
      </c>
      <c r="AL17" s="20">
        <v>16</v>
      </c>
      <c r="AM17" s="20">
        <v>14</v>
      </c>
      <c r="AN17" s="20">
        <v>17</v>
      </c>
      <c r="AO17" s="20">
        <v>20</v>
      </c>
      <c r="AP17" s="20">
        <v>17</v>
      </c>
      <c r="AQ17" s="20">
        <v>18</v>
      </c>
      <c r="AR17" s="20">
        <v>17</v>
      </c>
      <c r="AS17" s="20">
        <v>13</v>
      </c>
      <c r="AT17" s="20">
        <v>15</v>
      </c>
      <c r="AU17" s="20">
        <v>17</v>
      </c>
      <c r="AV17" s="20">
        <f>AV20</f>
        <v>17</v>
      </c>
      <c r="AW17" s="20">
        <f>AW20</f>
        <v>17</v>
      </c>
      <c r="AX17" s="20">
        <f>AX20</f>
        <v>21</v>
      </c>
      <c r="AY17" s="20">
        <f>AY20</f>
        <v>15</v>
      </c>
    </row>
    <row r="18" spans="1:51" hidden="1" x14ac:dyDescent="0.2">
      <c r="B18" s="180"/>
      <c r="C18" s="26"/>
      <c r="D18" s="39" t="s">
        <v>81</v>
      </c>
      <c r="E18" s="40">
        <v>5</v>
      </c>
      <c r="F18" s="40">
        <v>3</v>
      </c>
      <c r="G18" s="40">
        <v>0</v>
      </c>
      <c r="H18" s="40">
        <v>1</v>
      </c>
      <c r="I18" s="40">
        <v>1</v>
      </c>
      <c r="J18" s="40">
        <v>2</v>
      </c>
      <c r="K18" s="40">
        <v>4</v>
      </c>
      <c r="L18" s="40">
        <v>3</v>
      </c>
      <c r="M18" s="40">
        <v>3</v>
      </c>
      <c r="N18" s="40">
        <v>1</v>
      </c>
      <c r="O18" s="40">
        <v>0</v>
      </c>
      <c r="P18" s="40">
        <v>1</v>
      </c>
      <c r="Q18" s="40">
        <v>0</v>
      </c>
      <c r="R18" s="40">
        <v>0</v>
      </c>
      <c r="S18" s="40">
        <v>0</v>
      </c>
      <c r="T18" s="26">
        <v>0</v>
      </c>
      <c r="U18" s="41"/>
      <c r="V18" s="31"/>
      <c r="W18" s="39"/>
      <c r="X18" s="39"/>
      <c r="Y18" s="39"/>
      <c r="Z18" s="39"/>
      <c r="AA18" s="39"/>
      <c r="AB18" s="39"/>
      <c r="AC18" s="39"/>
      <c r="AD18" s="39" t="s">
        <v>54</v>
      </c>
      <c r="AE18" s="39" t="s">
        <v>54</v>
      </c>
      <c r="AF18" s="39" t="s">
        <v>54</v>
      </c>
      <c r="AG18" s="39" t="s">
        <v>54</v>
      </c>
      <c r="AH18" s="39" t="s">
        <v>54</v>
      </c>
      <c r="AI18" s="39" t="s">
        <v>54</v>
      </c>
      <c r="AJ18" s="39" t="s">
        <v>54</v>
      </c>
      <c r="AK18" s="39" t="s">
        <v>54</v>
      </c>
      <c r="AL18" s="39" t="s">
        <v>54</v>
      </c>
      <c r="AM18" s="39"/>
      <c r="AN18" s="39"/>
      <c r="AO18" s="39"/>
      <c r="AP18" s="39"/>
      <c r="AQ18" s="39"/>
      <c r="AR18" s="39"/>
      <c r="AS18" s="39"/>
      <c r="AT18" s="39"/>
      <c r="AU18" s="39"/>
      <c r="AV18" s="39"/>
      <c r="AW18" s="39"/>
      <c r="AX18" s="39"/>
      <c r="AY18" s="39"/>
    </row>
    <row r="19" spans="1:51" hidden="1" x14ac:dyDescent="0.2">
      <c r="B19" s="180"/>
      <c r="C19" s="26"/>
      <c r="D19" s="39" t="s">
        <v>144</v>
      </c>
      <c r="E19" s="26"/>
      <c r="F19" s="26"/>
      <c r="G19" s="26"/>
      <c r="H19" s="26"/>
      <c r="I19" s="26"/>
      <c r="J19" s="26"/>
      <c r="K19" s="26"/>
      <c r="L19" s="40">
        <v>2</v>
      </c>
      <c r="M19" s="40">
        <v>5</v>
      </c>
      <c r="N19" s="40">
        <v>3</v>
      </c>
      <c r="O19" s="40">
        <v>5</v>
      </c>
      <c r="P19" s="40">
        <v>4</v>
      </c>
      <c r="Q19" s="40">
        <v>2</v>
      </c>
      <c r="R19" s="40">
        <v>1</v>
      </c>
      <c r="S19" s="40">
        <v>1</v>
      </c>
      <c r="T19" s="26">
        <v>0</v>
      </c>
      <c r="U19" s="41"/>
      <c r="V19" s="31"/>
      <c r="W19" s="39"/>
      <c r="X19" s="39"/>
      <c r="Y19" s="39"/>
      <c r="Z19" s="39"/>
      <c r="AA19" s="39"/>
      <c r="AB19" s="39"/>
      <c r="AC19" s="39"/>
      <c r="AD19" s="39" t="s">
        <v>54</v>
      </c>
      <c r="AE19" s="39" t="s">
        <v>54</v>
      </c>
      <c r="AF19" s="39" t="s">
        <v>54</v>
      </c>
      <c r="AG19" s="39" t="s">
        <v>54</v>
      </c>
      <c r="AH19" s="39" t="s">
        <v>54</v>
      </c>
      <c r="AI19" s="39" t="s">
        <v>54</v>
      </c>
      <c r="AJ19" s="39" t="s">
        <v>54</v>
      </c>
      <c r="AK19" s="39" t="s">
        <v>54</v>
      </c>
      <c r="AL19" s="39" t="s">
        <v>54</v>
      </c>
      <c r="AM19" s="39"/>
      <c r="AN19" s="39"/>
      <c r="AO19" s="39"/>
      <c r="AP19" s="39"/>
      <c r="AQ19" s="39"/>
      <c r="AR19" s="39"/>
      <c r="AS19" s="39"/>
      <c r="AT19" s="39"/>
      <c r="AU19" s="39"/>
      <c r="AV19" s="39"/>
      <c r="AW19" s="39"/>
      <c r="AX19" s="39"/>
      <c r="AY19" s="39"/>
    </row>
    <row r="20" spans="1:51" x14ac:dyDescent="0.2">
      <c r="B20" s="180"/>
      <c r="C20" s="32"/>
      <c r="D20" s="33" t="s">
        <v>82</v>
      </c>
      <c r="E20" s="34">
        <v>40</v>
      </c>
      <c r="F20" s="34">
        <v>35</v>
      </c>
      <c r="G20" s="34">
        <v>37</v>
      </c>
      <c r="H20" s="34">
        <v>43</v>
      </c>
      <c r="I20" s="34">
        <v>35</v>
      </c>
      <c r="J20" s="34">
        <v>29</v>
      </c>
      <c r="K20" s="34">
        <v>35</v>
      </c>
      <c r="L20" s="34">
        <v>37</v>
      </c>
      <c r="M20" s="34">
        <v>37</v>
      </c>
      <c r="N20" s="34">
        <v>27</v>
      </c>
      <c r="O20" s="34">
        <v>26</v>
      </c>
      <c r="P20" s="34">
        <v>30</v>
      </c>
      <c r="Q20" s="34">
        <v>30</v>
      </c>
      <c r="R20" s="34">
        <v>33</v>
      </c>
      <c r="S20" s="34">
        <v>23</v>
      </c>
      <c r="T20" s="35">
        <v>22</v>
      </c>
      <c r="U20" s="35">
        <v>19</v>
      </c>
      <c r="V20" s="36">
        <v>21</v>
      </c>
      <c r="W20" s="36">
        <v>22</v>
      </c>
      <c r="X20" s="36">
        <v>24</v>
      </c>
      <c r="Y20" s="36">
        <v>26</v>
      </c>
      <c r="Z20" s="36">
        <v>28</v>
      </c>
      <c r="AA20" s="36">
        <v>27</v>
      </c>
      <c r="AB20" s="36">
        <v>22</v>
      </c>
      <c r="AC20" s="36">
        <v>24</v>
      </c>
      <c r="AD20" s="36">
        <v>29</v>
      </c>
      <c r="AE20" s="36">
        <v>34</v>
      </c>
      <c r="AF20" s="36">
        <v>31</v>
      </c>
      <c r="AG20" s="36">
        <v>26</v>
      </c>
      <c r="AH20" s="36">
        <v>24</v>
      </c>
      <c r="AI20" s="36">
        <v>24</v>
      </c>
      <c r="AJ20" s="36">
        <v>26</v>
      </c>
      <c r="AK20" s="36">
        <v>19</v>
      </c>
      <c r="AL20" s="36">
        <v>16</v>
      </c>
      <c r="AM20" s="37">
        <v>14</v>
      </c>
      <c r="AN20" s="37">
        <v>17</v>
      </c>
      <c r="AO20" s="37">
        <v>20</v>
      </c>
      <c r="AP20" s="37">
        <v>17</v>
      </c>
      <c r="AQ20" s="37">
        <v>18</v>
      </c>
      <c r="AR20" s="37">
        <v>17</v>
      </c>
      <c r="AS20" s="37">
        <v>13</v>
      </c>
      <c r="AT20" s="37">
        <v>15</v>
      </c>
      <c r="AU20" s="37">
        <v>17</v>
      </c>
      <c r="AV20" s="37">
        <v>17</v>
      </c>
      <c r="AW20" s="37">
        <v>17</v>
      </c>
      <c r="AX20" s="37">
        <v>21</v>
      </c>
      <c r="AY20" s="37">
        <v>15</v>
      </c>
    </row>
    <row r="21" spans="1:51" hidden="1" x14ac:dyDescent="0.2">
      <c r="A21" s="3" t="s">
        <v>243</v>
      </c>
      <c r="B21" s="60" t="s">
        <v>476</v>
      </c>
      <c r="C21" s="2" t="s">
        <v>144</v>
      </c>
      <c r="P21" s="2">
        <v>9</v>
      </c>
      <c r="Q21" s="2">
        <v>25</v>
      </c>
      <c r="R21" s="2">
        <v>32</v>
      </c>
      <c r="S21" s="2">
        <v>30</v>
      </c>
      <c r="T21" s="3">
        <v>24</v>
      </c>
      <c r="U21" s="3">
        <v>20</v>
      </c>
      <c r="V21" s="20">
        <v>19</v>
      </c>
      <c r="W21" s="20">
        <v>18</v>
      </c>
      <c r="X21" s="20">
        <v>20</v>
      </c>
      <c r="Y21" s="20">
        <v>22</v>
      </c>
      <c r="Z21" s="20">
        <v>8</v>
      </c>
      <c r="AA21" s="20">
        <v>5</v>
      </c>
      <c r="AB21" s="20">
        <v>19</v>
      </c>
      <c r="AC21" s="20">
        <v>19</v>
      </c>
      <c r="AD21" s="20" t="s">
        <v>54</v>
      </c>
      <c r="AE21" s="20" t="s">
        <v>54</v>
      </c>
      <c r="AF21" s="20" t="s">
        <v>54</v>
      </c>
      <c r="AG21" s="20" t="s">
        <v>54</v>
      </c>
      <c r="AH21" s="20" t="s">
        <v>54</v>
      </c>
      <c r="AI21" s="20" t="s">
        <v>54</v>
      </c>
      <c r="AJ21" s="20" t="s">
        <v>54</v>
      </c>
      <c r="AK21" s="20" t="s">
        <v>54</v>
      </c>
      <c r="AL21" s="20" t="s">
        <v>54</v>
      </c>
      <c r="AR21" s="20"/>
      <c r="AS21" s="20"/>
      <c r="AT21" s="20"/>
      <c r="AU21" s="20"/>
      <c r="AV21" s="20"/>
      <c r="AW21" s="20"/>
      <c r="AX21" s="20"/>
      <c r="AY21" s="20"/>
    </row>
    <row r="22" spans="1:51" x14ac:dyDescent="0.2">
      <c r="A22" s="3" t="s">
        <v>243</v>
      </c>
      <c r="B22" s="60" t="s">
        <v>476</v>
      </c>
      <c r="C22" s="2" t="s">
        <v>161</v>
      </c>
      <c r="P22" s="2" t="s">
        <v>54</v>
      </c>
      <c r="Q22" s="2" t="s">
        <v>54</v>
      </c>
      <c r="R22" s="2" t="s">
        <v>54</v>
      </c>
      <c r="S22" s="2" t="s">
        <v>54</v>
      </c>
      <c r="T22" s="3" t="s">
        <v>54</v>
      </c>
      <c r="U22" s="3" t="s">
        <v>54</v>
      </c>
      <c r="V22" s="20" t="s">
        <v>54</v>
      </c>
      <c r="W22" s="20" t="s">
        <v>54</v>
      </c>
      <c r="X22" s="20" t="s">
        <v>54</v>
      </c>
      <c r="Y22" s="20" t="s">
        <v>54</v>
      </c>
      <c r="Z22" s="20">
        <v>9</v>
      </c>
      <c r="AA22" s="20">
        <v>13</v>
      </c>
      <c r="AB22" s="20" t="s">
        <v>54</v>
      </c>
      <c r="AC22" s="20" t="s">
        <v>54</v>
      </c>
      <c r="AD22" s="20">
        <v>23</v>
      </c>
      <c r="AE22" s="20">
        <v>23</v>
      </c>
      <c r="AF22" s="20">
        <v>20</v>
      </c>
      <c r="AG22" s="20">
        <v>21</v>
      </c>
      <c r="AH22" s="20">
        <v>24</v>
      </c>
      <c r="AI22" s="20">
        <v>27</v>
      </c>
      <c r="AJ22" s="20">
        <v>31</v>
      </c>
      <c r="AK22" s="20">
        <v>31</v>
      </c>
      <c r="AL22" s="20">
        <v>30</v>
      </c>
      <c r="AM22" s="20">
        <v>30</v>
      </c>
      <c r="AN22" s="20">
        <v>29</v>
      </c>
      <c r="AO22" s="20">
        <v>29</v>
      </c>
      <c r="AP22" s="20">
        <v>30</v>
      </c>
      <c r="AQ22" s="20">
        <v>29</v>
      </c>
      <c r="AR22" s="20">
        <v>30</v>
      </c>
      <c r="AS22" s="20">
        <v>31</v>
      </c>
      <c r="AT22" s="20">
        <v>31</v>
      </c>
      <c r="AU22" s="20">
        <v>34</v>
      </c>
      <c r="AV22" s="20">
        <v>33</v>
      </c>
      <c r="AW22" s="20">
        <v>31</v>
      </c>
      <c r="AX22" s="20">
        <v>26</v>
      </c>
      <c r="AY22" s="20">
        <v>28</v>
      </c>
    </row>
    <row r="23" spans="1:51" hidden="1" x14ac:dyDescent="0.2">
      <c r="A23" s="3" t="s">
        <v>138</v>
      </c>
      <c r="B23" s="73" t="s">
        <v>167</v>
      </c>
      <c r="C23" s="2" t="s">
        <v>138</v>
      </c>
      <c r="E23" s="2">
        <v>19</v>
      </c>
      <c r="F23" s="2">
        <v>14</v>
      </c>
      <c r="G23" s="2">
        <v>16</v>
      </c>
      <c r="H23" s="2">
        <v>16</v>
      </c>
      <c r="I23" s="2">
        <v>16</v>
      </c>
      <c r="J23" s="2">
        <v>13</v>
      </c>
      <c r="K23" s="2">
        <v>7</v>
      </c>
      <c r="L23" s="2">
        <v>6</v>
      </c>
      <c r="M23" s="2">
        <v>4</v>
      </c>
      <c r="N23" s="2">
        <v>0</v>
      </c>
      <c r="O23" s="2">
        <v>0</v>
      </c>
      <c r="P23" s="2">
        <v>0</v>
      </c>
      <c r="Q23" s="2">
        <v>0</v>
      </c>
      <c r="R23" s="2">
        <v>0</v>
      </c>
      <c r="S23" s="2">
        <v>0</v>
      </c>
      <c r="T23" s="3">
        <v>0</v>
      </c>
      <c r="AR23" s="20"/>
      <c r="AS23" s="20"/>
      <c r="AT23" s="20"/>
      <c r="AU23" s="20"/>
      <c r="AV23" s="20"/>
      <c r="AW23" s="20"/>
      <c r="AX23" s="20"/>
      <c r="AY23" s="20"/>
    </row>
    <row r="24" spans="1:51" x14ac:dyDescent="0.2">
      <c r="A24" s="3" t="s">
        <v>137</v>
      </c>
      <c r="B24" s="73">
        <v>26.010100000000001</v>
      </c>
      <c r="C24" s="2" t="s">
        <v>137</v>
      </c>
      <c r="E24" s="2">
        <v>28</v>
      </c>
      <c r="F24" s="2">
        <v>26</v>
      </c>
      <c r="G24" s="2">
        <v>16</v>
      </c>
      <c r="H24" s="2">
        <v>30</v>
      </c>
      <c r="I24" s="2">
        <v>33</v>
      </c>
      <c r="J24" s="2">
        <v>23</v>
      </c>
      <c r="K24" s="2">
        <v>20</v>
      </c>
      <c r="L24" s="2">
        <v>15</v>
      </c>
      <c r="M24" s="2">
        <v>13</v>
      </c>
      <c r="N24" s="2">
        <v>22</v>
      </c>
      <c r="O24" s="2">
        <v>19</v>
      </c>
      <c r="P24" s="2">
        <v>15</v>
      </c>
      <c r="Q24" s="2">
        <v>22</v>
      </c>
      <c r="R24" s="2">
        <v>24</v>
      </c>
      <c r="S24" s="2">
        <v>25</v>
      </c>
      <c r="T24" s="3">
        <v>27</v>
      </c>
      <c r="U24" s="3">
        <v>35</v>
      </c>
      <c r="V24" s="20">
        <v>41</v>
      </c>
      <c r="W24" s="20">
        <v>43</v>
      </c>
      <c r="X24" s="20">
        <v>29</v>
      </c>
      <c r="Y24" s="20">
        <v>36</v>
      </c>
      <c r="Z24" s="20">
        <v>35</v>
      </c>
      <c r="AA24" s="20">
        <v>40</v>
      </c>
      <c r="AB24" s="20">
        <v>33</v>
      </c>
      <c r="AC24" s="20">
        <v>35</v>
      </c>
      <c r="AD24" s="20">
        <v>41</v>
      </c>
      <c r="AE24" s="20">
        <v>39</v>
      </c>
      <c r="AF24" s="20">
        <v>43</v>
      </c>
      <c r="AG24" s="20">
        <v>38</v>
      </c>
      <c r="AH24" s="20">
        <v>38</v>
      </c>
      <c r="AI24" s="20">
        <v>45</v>
      </c>
      <c r="AJ24" s="20">
        <v>55</v>
      </c>
      <c r="AK24" s="20">
        <v>53</v>
      </c>
      <c r="AL24" s="20">
        <v>59</v>
      </c>
      <c r="AM24" s="20">
        <v>61</v>
      </c>
      <c r="AN24" s="20">
        <v>71</v>
      </c>
      <c r="AO24" s="20">
        <v>69</v>
      </c>
      <c r="AP24" s="20">
        <v>56</v>
      </c>
      <c r="AQ24" s="20">
        <v>59</v>
      </c>
      <c r="AR24" s="20">
        <v>60</v>
      </c>
      <c r="AS24" s="20">
        <v>54</v>
      </c>
      <c r="AT24" s="20">
        <v>53</v>
      </c>
      <c r="AU24" s="20">
        <v>50</v>
      </c>
      <c r="AV24" s="20">
        <v>50</v>
      </c>
      <c r="AW24" s="20">
        <v>41</v>
      </c>
      <c r="AX24" s="20">
        <v>35</v>
      </c>
      <c r="AY24" s="20">
        <v>30</v>
      </c>
    </row>
    <row r="25" spans="1:51" x14ac:dyDescent="0.2">
      <c r="A25" s="3" t="s">
        <v>137</v>
      </c>
      <c r="B25" s="52" t="s">
        <v>486</v>
      </c>
      <c r="C25" s="3" t="s">
        <v>188</v>
      </c>
      <c r="AG25" s="20">
        <v>3</v>
      </c>
      <c r="AH25" s="20">
        <v>5</v>
      </c>
      <c r="AI25" s="20">
        <v>5</v>
      </c>
      <c r="AJ25" s="20">
        <v>7</v>
      </c>
      <c r="AK25" s="20">
        <v>4</v>
      </c>
      <c r="AL25" s="20">
        <v>6</v>
      </c>
      <c r="AM25" s="20">
        <v>7</v>
      </c>
      <c r="AN25" s="20">
        <v>4</v>
      </c>
      <c r="AO25" s="20">
        <v>4</v>
      </c>
      <c r="AP25" s="20">
        <v>1</v>
      </c>
      <c r="AQ25" s="20">
        <v>1</v>
      </c>
      <c r="AR25" s="20"/>
      <c r="AS25" s="20"/>
      <c r="AT25" s="20"/>
      <c r="AU25" s="20"/>
      <c r="AV25" s="20"/>
      <c r="AW25" s="20"/>
      <c r="AX25" s="20"/>
      <c r="AY25" s="20"/>
    </row>
    <row r="26" spans="1:51" x14ac:dyDescent="0.2">
      <c r="A26" s="3" t="s">
        <v>59</v>
      </c>
      <c r="B26" s="73">
        <v>40.0501</v>
      </c>
      <c r="C26" s="2" t="s">
        <v>59</v>
      </c>
      <c r="E26" s="2">
        <v>19</v>
      </c>
      <c r="F26" s="2">
        <v>19</v>
      </c>
      <c r="G26" s="2">
        <v>12</v>
      </c>
      <c r="H26" s="2">
        <v>14</v>
      </c>
      <c r="I26" s="2">
        <v>17</v>
      </c>
      <c r="J26" s="2">
        <v>17</v>
      </c>
      <c r="K26" s="2">
        <v>9</v>
      </c>
      <c r="L26" s="2">
        <v>8</v>
      </c>
      <c r="M26" s="2">
        <v>19</v>
      </c>
      <c r="N26" s="2">
        <v>14</v>
      </c>
      <c r="O26" s="2">
        <v>18</v>
      </c>
      <c r="P26" s="2">
        <v>20</v>
      </c>
      <c r="Q26" s="2">
        <v>20</v>
      </c>
      <c r="R26" s="2">
        <v>17</v>
      </c>
      <c r="S26" s="2">
        <v>21</v>
      </c>
      <c r="T26" s="3">
        <v>20</v>
      </c>
      <c r="U26" s="3">
        <v>15</v>
      </c>
      <c r="V26" s="20">
        <v>18</v>
      </c>
      <c r="W26" s="20">
        <v>21</v>
      </c>
      <c r="X26" s="20">
        <v>25</v>
      </c>
      <c r="Y26" s="20">
        <v>21</v>
      </c>
      <c r="Z26" s="20">
        <v>20</v>
      </c>
      <c r="AA26" s="20">
        <v>21</v>
      </c>
      <c r="AB26" s="20">
        <v>17</v>
      </c>
      <c r="AC26" s="20">
        <v>17</v>
      </c>
      <c r="AD26" s="20">
        <v>20</v>
      </c>
      <c r="AE26" s="20">
        <v>19</v>
      </c>
      <c r="AF26" s="20">
        <v>21</v>
      </c>
      <c r="AG26" s="20">
        <v>28</v>
      </c>
      <c r="AH26" s="20">
        <v>29</v>
      </c>
      <c r="AI26" s="20">
        <v>24</v>
      </c>
      <c r="AJ26" s="20">
        <v>28</v>
      </c>
      <c r="AK26" s="20">
        <v>35</v>
      </c>
      <c r="AL26" s="20">
        <v>34</v>
      </c>
      <c r="AM26" s="20">
        <v>31</v>
      </c>
      <c r="AN26" s="20">
        <v>40</v>
      </c>
      <c r="AO26" s="20">
        <v>38</v>
      </c>
      <c r="AP26" s="20">
        <v>33</v>
      </c>
      <c r="AQ26" s="20">
        <v>25</v>
      </c>
      <c r="AR26" s="20">
        <v>23</v>
      </c>
      <c r="AS26" s="20">
        <v>33</v>
      </c>
      <c r="AT26" s="20">
        <v>35</v>
      </c>
      <c r="AU26" s="20">
        <v>34</v>
      </c>
      <c r="AV26" s="20">
        <v>42</v>
      </c>
      <c r="AW26" s="20">
        <v>36</v>
      </c>
      <c r="AX26" s="20">
        <v>30</v>
      </c>
      <c r="AY26" s="20">
        <v>33</v>
      </c>
    </row>
    <row r="27" spans="1:51" x14ac:dyDescent="0.2">
      <c r="B27" s="73" t="s">
        <v>587</v>
      </c>
      <c r="C27" s="2" t="s">
        <v>588</v>
      </c>
      <c r="E27" s="2"/>
      <c r="F27" s="2"/>
      <c r="G27" s="2"/>
      <c r="H27" s="2"/>
      <c r="I27" s="2"/>
      <c r="J27" s="2"/>
      <c r="K27" s="2"/>
      <c r="L27" s="2"/>
      <c r="M27" s="2"/>
      <c r="N27" s="2"/>
      <c r="O27" s="2"/>
      <c r="P27" s="2"/>
      <c r="Q27" s="2"/>
      <c r="R27" s="2"/>
      <c r="S27" s="2"/>
      <c r="AR27" s="20"/>
      <c r="AS27" s="20"/>
      <c r="AT27" s="20"/>
      <c r="AU27" s="20"/>
      <c r="AV27" s="20"/>
      <c r="AW27" s="20"/>
      <c r="AX27" s="20">
        <v>2</v>
      </c>
      <c r="AY27" s="20">
        <v>5</v>
      </c>
    </row>
    <row r="28" spans="1:51" x14ac:dyDescent="0.2">
      <c r="A28" s="3" t="s">
        <v>432</v>
      </c>
      <c r="B28" s="73" t="s">
        <v>487</v>
      </c>
      <c r="C28" s="2" t="s">
        <v>423</v>
      </c>
      <c r="E28" s="2"/>
      <c r="F28" s="2"/>
      <c r="G28" s="2"/>
      <c r="H28" s="2"/>
      <c r="I28" s="2"/>
      <c r="J28" s="2"/>
      <c r="K28" s="2"/>
      <c r="L28" s="2"/>
      <c r="M28" s="2"/>
      <c r="N28" s="2"/>
      <c r="O28" s="2"/>
      <c r="P28" s="2"/>
      <c r="Q28" s="2"/>
      <c r="R28" s="2"/>
      <c r="S28" s="2"/>
      <c r="AR28" s="20"/>
      <c r="AS28" s="20">
        <v>22</v>
      </c>
      <c r="AT28" s="20">
        <v>31</v>
      </c>
      <c r="AU28" s="20">
        <v>45</v>
      </c>
      <c r="AV28" s="20">
        <v>32</v>
      </c>
      <c r="AW28" s="20">
        <v>21</v>
      </c>
      <c r="AX28" s="20">
        <v>21</v>
      </c>
      <c r="AY28" s="20">
        <v>21</v>
      </c>
    </row>
    <row r="29" spans="1:51" ht="12" customHeight="1" x14ac:dyDescent="0.2">
      <c r="A29" s="3" t="s">
        <v>245</v>
      </c>
      <c r="B29" s="73" t="s">
        <v>488</v>
      </c>
      <c r="C29" s="2" t="s">
        <v>327</v>
      </c>
      <c r="E29" s="2"/>
      <c r="F29" s="2"/>
      <c r="G29" s="2"/>
      <c r="H29" s="2"/>
      <c r="I29" s="2"/>
      <c r="J29" s="2"/>
      <c r="K29" s="2"/>
      <c r="L29" s="2"/>
      <c r="M29" s="2"/>
      <c r="N29" s="2"/>
      <c r="O29" s="2"/>
      <c r="P29" s="2"/>
      <c r="Q29" s="2"/>
      <c r="R29" s="2"/>
      <c r="S29" s="2"/>
      <c r="T29" s="2"/>
      <c r="U29" s="2"/>
      <c r="AR29" s="20"/>
      <c r="AS29" s="20">
        <v>6</v>
      </c>
      <c r="AT29" s="20">
        <v>8</v>
      </c>
      <c r="AU29" s="20">
        <v>9</v>
      </c>
      <c r="AV29" s="20">
        <v>4</v>
      </c>
      <c r="AW29" s="20">
        <v>1</v>
      </c>
      <c r="AX29" s="20">
        <v>0</v>
      </c>
      <c r="AY29" s="20">
        <v>0</v>
      </c>
    </row>
    <row r="30" spans="1:51" x14ac:dyDescent="0.2">
      <c r="A30" s="3" t="s">
        <v>245</v>
      </c>
      <c r="B30" s="73">
        <v>23.010100000000001</v>
      </c>
      <c r="C30" s="2" t="s">
        <v>43</v>
      </c>
      <c r="E30" s="2">
        <v>22</v>
      </c>
      <c r="F30" s="2">
        <v>25</v>
      </c>
      <c r="G30" s="2">
        <v>22</v>
      </c>
      <c r="H30" s="2">
        <v>22</v>
      </c>
      <c r="I30" s="2">
        <v>32</v>
      </c>
      <c r="J30" s="2">
        <v>32</v>
      </c>
      <c r="K30" s="2">
        <v>26</v>
      </c>
      <c r="L30" s="2">
        <v>37</v>
      </c>
      <c r="M30" s="2">
        <v>33</v>
      </c>
      <c r="N30" s="2">
        <v>35</v>
      </c>
      <c r="O30" s="2">
        <v>37</v>
      </c>
      <c r="P30" s="2">
        <v>47</v>
      </c>
      <c r="Q30" s="2">
        <v>58</v>
      </c>
      <c r="R30" s="2">
        <v>62</v>
      </c>
      <c r="S30" s="2">
        <v>68</v>
      </c>
      <c r="T30" s="2">
        <v>65</v>
      </c>
      <c r="U30" s="2">
        <v>58</v>
      </c>
      <c r="V30" s="20">
        <v>65</v>
      </c>
      <c r="W30" s="20">
        <v>61</v>
      </c>
      <c r="X30" s="20">
        <v>62</v>
      </c>
      <c r="Y30" s="20">
        <v>61</v>
      </c>
      <c r="Z30" s="20">
        <v>55</v>
      </c>
      <c r="AA30" s="20">
        <v>56</v>
      </c>
      <c r="AB30" s="20">
        <v>73</v>
      </c>
      <c r="AC30" s="20">
        <v>69</v>
      </c>
      <c r="AD30" s="20">
        <v>81</v>
      </c>
      <c r="AE30" s="20">
        <v>78</v>
      </c>
      <c r="AF30" s="20">
        <v>67</v>
      </c>
      <c r="AG30" s="20">
        <v>65</v>
      </c>
      <c r="AH30" s="20">
        <v>61</v>
      </c>
      <c r="AI30" s="20">
        <v>63</v>
      </c>
      <c r="AJ30" s="20">
        <v>74</v>
      </c>
      <c r="AK30" s="20">
        <v>86</v>
      </c>
      <c r="AL30" s="20">
        <v>85</v>
      </c>
      <c r="AM30" s="20">
        <v>66</v>
      </c>
      <c r="AN30" s="20">
        <v>52</v>
      </c>
      <c r="AO30" s="20">
        <v>57</v>
      </c>
      <c r="AP30" s="20">
        <v>60</v>
      </c>
      <c r="AQ30" s="20">
        <v>61</v>
      </c>
      <c r="AR30" s="20">
        <v>48</v>
      </c>
      <c r="AS30" s="20">
        <v>36</v>
      </c>
      <c r="AT30" s="20">
        <v>38</v>
      </c>
      <c r="AU30" s="20">
        <f>SUM(AU31:AU38)</f>
        <v>29</v>
      </c>
      <c r="AV30" s="20">
        <f>SUM(AV31:AV38)</f>
        <v>29</v>
      </c>
      <c r="AW30" s="20">
        <f>SUM(AW31:AW38)</f>
        <v>34</v>
      </c>
      <c r="AX30" s="20">
        <f>SUM(AX31:AX38)</f>
        <v>33</v>
      </c>
      <c r="AY30" s="20">
        <f>SUM(AY31:AY38)</f>
        <v>25</v>
      </c>
    </row>
    <row r="31" spans="1:51" x14ac:dyDescent="0.2">
      <c r="B31" s="180"/>
      <c r="C31" s="32"/>
      <c r="D31" s="33" t="s">
        <v>326</v>
      </c>
      <c r="E31" s="34">
        <v>17</v>
      </c>
      <c r="F31" s="34">
        <v>18</v>
      </c>
      <c r="G31" s="34">
        <v>17</v>
      </c>
      <c r="H31" s="34">
        <v>12</v>
      </c>
      <c r="I31" s="34">
        <v>22</v>
      </c>
      <c r="J31" s="34">
        <v>26</v>
      </c>
      <c r="K31" s="34">
        <v>19</v>
      </c>
      <c r="L31" s="34">
        <v>28</v>
      </c>
      <c r="M31" s="34">
        <v>19</v>
      </c>
      <c r="N31" s="34">
        <v>18</v>
      </c>
      <c r="O31" s="34">
        <v>20</v>
      </c>
      <c r="P31" s="34">
        <v>18</v>
      </c>
      <c r="Q31" s="34">
        <v>21</v>
      </c>
      <c r="R31" s="34">
        <v>27</v>
      </c>
      <c r="S31" s="34">
        <v>33</v>
      </c>
      <c r="T31" s="35">
        <v>33</v>
      </c>
      <c r="U31" s="35">
        <v>27</v>
      </c>
      <c r="V31" s="36">
        <v>28</v>
      </c>
      <c r="W31" s="36">
        <v>33</v>
      </c>
      <c r="X31" s="36">
        <v>35</v>
      </c>
      <c r="Y31" s="36">
        <v>25</v>
      </c>
      <c r="Z31" s="36">
        <v>17</v>
      </c>
      <c r="AA31" s="36">
        <v>17</v>
      </c>
      <c r="AB31" s="36">
        <v>26</v>
      </c>
      <c r="AC31" s="36">
        <v>22</v>
      </c>
      <c r="AD31" s="36">
        <v>29</v>
      </c>
      <c r="AE31" s="36">
        <v>28</v>
      </c>
      <c r="AF31" s="36">
        <v>27</v>
      </c>
      <c r="AG31" s="36">
        <v>20</v>
      </c>
      <c r="AH31" s="36">
        <v>16</v>
      </c>
      <c r="AI31" s="36">
        <v>22</v>
      </c>
      <c r="AJ31" s="36">
        <v>24</v>
      </c>
      <c r="AK31" s="36">
        <v>24</v>
      </c>
      <c r="AL31" s="36">
        <v>23</v>
      </c>
      <c r="AM31" s="37">
        <v>18</v>
      </c>
      <c r="AN31" s="37">
        <v>21</v>
      </c>
      <c r="AO31" s="37">
        <v>27</v>
      </c>
      <c r="AP31" s="37">
        <v>20</v>
      </c>
      <c r="AQ31" s="37">
        <v>22</v>
      </c>
      <c r="AR31" s="37">
        <v>17</v>
      </c>
      <c r="AS31" s="37">
        <v>17</v>
      </c>
      <c r="AT31" s="37">
        <v>20</v>
      </c>
      <c r="AU31" s="37">
        <v>15</v>
      </c>
      <c r="AV31" s="37">
        <v>15</v>
      </c>
      <c r="AW31" s="37">
        <v>16</v>
      </c>
      <c r="AX31" s="37">
        <v>17</v>
      </c>
      <c r="AY31" s="37">
        <v>16</v>
      </c>
    </row>
    <row r="32" spans="1:51" hidden="1" x14ac:dyDescent="0.2">
      <c r="B32" s="180"/>
      <c r="C32" s="32"/>
      <c r="D32" s="33" t="s">
        <v>15</v>
      </c>
      <c r="E32" s="43">
        <v>0</v>
      </c>
      <c r="F32" s="43">
        <v>1</v>
      </c>
      <c r="G32" s="43">
        <v>2</v>
      </c>
      <c r="H32" s="43">
        <v>4</v>
      </c>
      <c r="I32" s="43">
        <v>2</v>
      </c>
      <c r="J32" s="43">
        <v>1</v>
      </c>
      <c r="K32" s="43">
        <v>0</v>
      </c>
      <c r="L32" s="43">
        <v>0</v>
      </c>
      <c r="M32" s="43">
        <v>0</v>
      </c>
      <c r="N32" s="43">
        <v>0</v>
      </c>
      <c r="O32" s="43">
        <v>0</v>
      </c>
      <c r="P32" s="43">
        <v>0</v>
      </c>
      <c r="Q32" s="43">
        <v>0</v>
      </c>
      <c r="R32" s="43">
        <v>0</v>
      </c>
      <c r="S32" s="43">
        <v>0</v>
      </c>
      <c r="T32" s="44"/>
      <c r="U32" s="44"/>
      <c r="V32" s="45" t="s">
        <v>54</v>
      </c>
      <c r="W32" s="45" t="s">
        <v>54</v>
      </c>
      <c r="X32" s="45" t="s">
        <v>54</v>
      </c>
      <c r="Y32" s="45" t="s">
        <v>54</v>
      </c>
      <c r="Z32" s="45" t="s">
        <v>54</v>
      </c>
      <c r="AA32" s="45" t="s">
        <v>54</v>
      </c>
      <c r="AB32" s="45" t="s">
        <v>54</v>
      </c>
      <c r="AC32" s="45" t="s">
        <v>54</v>
      </c>
      <c r="AD32" s="45" t="s">
        <v>54</v>
      </c>
      <c r="AE32" s="45" t="s">
        <v>54</v>
      </c>
      <c r="AF32" s="45" t="s">
        <v>54</v>
      </c>
      <c r="AG32" s="45" t="s">
        <v>54</v>
      </c>
      <c r="AH32" s="45" t="s">
        <v>54</v>
      </c>
      <c r="AI32" s="45" t="s">
        <v>54</v>
      </c>
      <c r="AJ32" s="45" t="s">
        <v>54</v>
      </c>
      <c r="AK32" s="45" t="s">
        <v>54</v>
      </c>
      <c r="AL32" s="45" t="s">
        <v>54</v>
      </c>
      <c r="AM32" s="46"/>
      <c r="AN32" s="46"/>
      <c r="AO32" s="37"/>
      <c r="AP32" s="37"/>
      <c r="AQ32" s="37"/>
      <c r="AR32" s="37"/>
      <c r="AS32" s="37"/>
      <c r="AT32" s="37"/>
      <c r="AU32" s="37"/>
      <c r="AV32" s="37"/>
      <c r="AW32" s="37"/>
      <c r="AX32" s="37"/>
      <c r="AY32" s="37"/>
    </row>
    <row r="33" spans="1:51" x14ac:dyDescent="0.2">
      <c r="B33" s="180"/>
      <c r="C33" s="32"/>
      <c r="D33" s="33" t="s">
        <v>327</v>
      </c>
      <c r="E33" s="35"/>
      <c r="F33" s="35"/>
      <c r="G33" s="35"/>
      <c r="H33" s="35"/>
      <c r="I33" s="35"/>
      <c r="J33" s="35"/>
      <c r="K33" s="35"/>
      <c r="L33" s="35"/>
      <c r="M33" s="35"/>
      <c r="N33" s="35"/>
      <c r="O33" s="35"/>
      <c r="P33" s="35"/>
      <c r="Q33" s="34" t="s">
        <v>54</v>
      </c>
      <c r="R33" s="34" t="s">
        <v>54</v>
      </c>
      <c r="S33" s="34" t="s">
        <v>54</v>
      </c>
      <c r="T33" s="35" t="s">
        <v>54</v>
      </c>
      <c r="U33" s="35" t="s">
        <v>54</v>
      </c>
      <c r="V33" s="36" t="s">
        <v>54</v>
      </c>
      <c r="W33" s="36" t="s">
        <v>54</v>
      </c>
      <c r="X33" s="36" t="s">
        <v>54</v>
      </c>
      <c r="Y33" s="36" t="s">
        <v>54</v>
      </c>
      <c r="Z33" s="36" t="s">
        <v>54</v>
      </c>
      <c r="AA33" s="36" t="s">
        <v>54</v>
      </c>
      <c r="AB33" s="36" t="s">
        <v>54</v>
      </c>
      <c r="AC33" s="36" t="s">
        <v>54</v>
      </c>
      <c r="AD33" s="36" t="s">
        <v>54</v>
      </c>
      <c r="AE33" s="36">
        <v>9</v>
      </c>
      <c r="AF33" s="36">
        <v>13</v>
      </c>
      <c r="AG33" s="36">
        <v>16</v>
      </c>
      <c r="AH33" s="36">
        <v>19</v>
      </c>
      <c r="AI33" s="36">
        <v>14</v>
      </c>
      <c r="AJ33" s="36">
        <v>16</v>
      </c>
      <c r="AK33" s="36">
        <v>23</v>
      </c>
      <c r="AL33" s="36">
        <v>17</v>
      </c>
      <c r="AM33" s="37">
        <v>17</v>
      </c>
      <c r="AN33" s="37">
        <v>6</v>
      </c>
      <c r="AO33" s="37">
        <v>7</v>
      </c>
      <c r="AP33" s="37">
        <v>14</v>
      </c>
      <c r="AQ33" s="37">
        <v>11</v>
      </c>
      <c r="AR33" s="37">
        <v>8</v>
      </c>
      <c r="AS33" s="37">
        <v>4</v>
      </c>
      <c r="AT33" s="37">
        <v>2</v>
      </c>
      <c r="AU33" s="37">
        <v>1</v>
      </c>
      <c r="AV33" s="37">
        <v>1</v>
      </c>
      <c r="AW33" s="37">
        <v>1</v>
      </c>
      <c r="AX33" s="37"/>
      <c r="AY33" s="37"/>
    </row>
    <row r="34" spans="1:51" hidden="1" x14ac:dyDescent="0.2">
      <c r="B34" s="180"/>
      <c r="C34" s="32"/>
      <c r="D34" s="33" t="s">
        <v>134</v>
      </c>
      <c r="E34" s="34">
        <v>4</v>
      </c>
      <c r="F34" s="34">
        <v>3</v>
      </c>
      <c r="G34" s="34">
        <v>0</v>
      </c>
      <c r="H34" s="34">
        <v>2</v>
      </c>
      <c r="I34" s="34">
        <v>3</v>
      </c>
      <c r="J34" s="34">
        <v>2</v>
      </c>
      <c r="K34" s="34">
        <v>2</v>
      </c>
      <c r="L34" s="34">
        <v>1</v>
      </c>
      <c r="M34" s="34">
        <v>1</v>
      </c>
      <c r="N34" s="34">
        <v>4</v>
      </c>
      <c r="O34" s="34">
        <v>3</v>
      </c>
      <c r="P34" s="34">
        <v>9</v>
      </c>
      <c r="Q34" s="34">
        <v>5</v>
      </c>
      <c r="R34" s="34">
        <v>5</v>
      </c>
      <c r="S34" s="34">
        <v>3</v>
      </c>
      <c r="T34" s="35">
        <v>2</v>
      </c>
      <c r="U34" s="35"/>
      <c r="V34" s="36">
        <v>1</v>
      </c>
      <c r="W34" s="36">
        <v>0</v>
      </c>
      <c r="X34" s="36">
        <v>0</v>
      </c>
      <c r="Y34" s="36">
        <v>0</v>
      </c>
      <c r="Z34" s="36">
        <v>0</v>
      </c>
      <c r="AA34" s="36">
        <v>0</v>
      </c>
      <c r="AB34" s="72" t="s">
        <v>54</v>
      </c>
      <c r="AC34" s="72" t="s">
        <v>54</v>
      </c>
      <c r="AD34" s="72" t="s">
        <v>54</v>
      </c>
      <c r="AE34" s="72" t="s">
        <v>54</v>
      </c>
      <c r="AF34" s="72" t="s">
        <v>54</v>
      </c>
      <c r="AG34" s="72" t="s">
        <v>54</v>
      </c>
      <c r="AH34" s="72" t="s">
        <v>54</v>
      </c>
      <c r="AI34" s="72" t="s">
        <v>54</v>
      </c>
      <c r="AJ34" s="72" t="s">
        <v>54</v>
      </c>
      <c r="AK34" s="72" t="s">
        <v>54</v>
      </c>
      <c r="AL34" s="72" t="s">
        <v>54</v>
      </c>
      <c r="AM34" s="72"/>
      <c r="AN34" s="72"/>
      <c r="AO34" s="72"/>
      <c r="AP34" s="72"/>
      <c r="AQ34" s="72"/>
      <c r="AR34" s="72"/>
      <c r="AS34" s="72"/>
      <c r="AT34" s="72"/>
      <c r="AU34" s="72"/>
      <c r="AV34" s="72"/>
      <c r="AW34" s="72"/>
      <c r="AX34" s="72"/>
      <c r="AY34" s="72"/>
    </row>
    <row r="35" spans="1:51" hidden="1" x14ac:dyDescent="0.2">
      <c r="B35" s="180"/>
      <c r="C35" s="32"/>
      <c r="D35" s="33" t="s">
        <v>133</v>
      </c>
      <c r="E35" s="43">
        <v>1</v>
      </c>
      <c r="F35" s="43">
        <v>3</v>
      </c>
      <c r="G35" s="43">
        <v>3</v>
      </c>
      <c r="H35" s="43">
        <v>4</v>
      </c>
      <c r="I35" s="43">
        <v>5</v>
      </c>
      <c r="J35" s="43">
        <v>3</v>
      </c>
      <c r="K35" s="43">
        <v>5</v>
      </c>
      <c r="L35" s="43">
        <v>8</v>
      </c>
      <c r="M35" s="43">
        <v>9</v>
      </c>
      <c r="N35" s="43">
        <v>5</v>
      </c>
      <c r="O35" s="43">
        <v>7</v>
      </c>
      <c r="P35" s="43">
        <v>6</v>
      </c>
      <c r="Q35" s="43">
        <v>6</v>
      </c>
      <c r="R35" s="43">
        <v>2</v>
      </c>
      <c r="S35" s="43">
        <v>0</v>
      </c>
      <c r="T35" s="44"/>
      <c r="U35" s="44"/>
      <c r="V35" s="45" t="s">
        <v>54</v>
      </c>
      <c r="W35" s="45" t="s">
        <v>54</v>
      </c>
      <c r="X35" s="45" t="s">
        <v>54</v>
      </c>
      <c r="Y35" s="45" t="s">
        <v>54</v>
      </c>
      <c r="Z35" s="45" t="s">
        <v>54</v>
      </c>
      <c r="AA35" s="45" t="s">
        <v>54</v>
      </c>
      <c r="AB35" s="45" t="s">
        <v>54</v>
      </c>
      <c r="AC35" s="45" t="s">
        <v>54</v>
      </c>
      <c r="AD35" s="45" t="s">
        <v>54</v>
      </c>
      <c r="AE35" s="45" t="s">
        <v>54</v>
      </c>
      <c r="AF35" s="45" t="s">
        <v>54</v>
      </c>
      <c r="AG35" s="45" t="s">
        <v>54</v>
      </c>
      <c r="AH35" s="45" t="s">
        <v>54</v>
      </c>
      <c r="AI35" s="45" t="s">
        <v>54</v>
      </c>
      <c r="AJ35" s="45" t="s">
        <v>54</v>
      </c>
      <c r="AK35" s="45" t="s">
        <v>54</v>
      </c>
      <c r="AL35" s="45" t="s">
        <v>54</v>
      </c>
      <c r="AM35" s="46"/>
      <c r="AN35" s="46"/>
      <c r="AO35" s="37"/>
      <c r="AP35" s="37"/>
      <c r="AQ35" s="37"/>
      <c r="AR35" s="37"/>
      <c r="AS35" s="37"/>
      <c r="AT35" s="37"/>
      <c r="AU35" s="37"/>
      <c r="AV35" s="37"/>
      <c r="AW35" s="37"/>
      <c r="AX35" s="37"/>
      <c r="AY35" s="37"/>
    </row>
    <row r="36" spans="1:51" x14ac:dyDescent="0.2">
      <c r="B36" s="180"/>
      <c r="C36" s="32"/>
      <c r="D36" s="33" t="s">
        <v>421</v>
      </c>
      <c r="E36" s="35"/>
      <c r="F36" s="35"/>
      <c r="G36" s="35"/>
      <c r="H36" s="35"/>
      <c r="I36" s="35"/>
      <c r="J36" s="35"/>
      <c r="K36" s="35"/>
      <c r="L36" s="35"/>
      <c r="M36" s="35"/>
      <c r="N36" s="35"/>
      <c r="O36" s="35"/>
      <c r="P36" s="35"/>
      <c r="Q36" s="34">
        <v>11</v>
      </c>
      <c r="R36" s="34">
        <v>16</v>
      </c>
      <c r="S36" s="34">
        <v>12</v>
      </c>
      <c r="T36" s="35">
        <v>12</v>
      </c>
      <c r="U36" s="35">
        <v>13</v>
      </c>
      <c r="V36" s="36">
        <v>17</v>
      </c>
      <c r="W36" s="36">
        <v>17</v>
      </c>
      <c r="X36" s="36">
        <v>18</v>
      </c>
      <c r="Y36" s="36">
        <v>24</v>
      </c>
      <c r="Z36" s="36">
        <v>23</v>
      </c>
      <c r="AA36" s="36">
        <v>26</v>
      </c>
      <c r="AB36" s="36">
        <v>29</v>
      </c>
      <c r="AC36" s="36">
        <v>29</v>
      </c>
      <c r="AD36" s="36">
        <v>31</v>
      </c>
      <c r="AE36" s="36">
        <v>19</v>
      </c>
      <c r="AF36" s="36">
        <v>17</v>
      </c>
      <c r="AG36" s="36">
        <v>14</v>
      </c>
      <c r="AH36" s="36">
        <v>11</v>
      </c>
      <c r="AI36" s="36">
        <v>11</v>
      </c>
      <c r="AJ36" s="36">
        <v>20</v>
      </c>
      <c r="AK36" s="36">
        <v>23</v>
      </c>
      <c r="AL36" s="36">
        <v>23</v>
      </c>
      <c r="AM36" s="37">
        <v>16</v>
      </c>
      <c r="AN36" s="37">
        <v>11</v>
      </c>
      <c r="AO36" s="37">
        <v>14</v>
      </c>
      <c r="AP36" s="37">
        <v>13</v>
      </c>
      <c r="AQ36" s="37">
        <v>14</v>
      </c>
      <c r="AR36" s="37">
        <v>11</v>
      </c>
      <c r="AS36" s="37">
        <v>6</v>
      </c>
      <c r="AT36" s="37">
        <v>8</v>
      </c>
      <c r="AU36" s="37">
        <v>7</v>
      </c>
      <c r="AV36" s="37">
        <v>7</v>
      </c>
      <c r="AW36" s="37">
        <v>9</v>
      </c>
      <c r="AX36" s="37">
        <v>8</v>
      </c>
      <c r="AY36" s="37">
        <v>2</v>
      </c>
    </row>
    <row r="37" spans="1:51" hidden="1" x14ac:dyDescent="0.2">
      <c r="B37" s="180"/>
      <c r="C37" s="32"/>
      <c r="D37" s="33" t="s">
        <v>326</v>
      </c>
      <c r="E37" s="34"/>
      <c r="F37" s="34"/>
      <c r="G37" s="34"/>
      <c r="H37" s="34"/>
      <c r="I37" s="34"/>
      <c r="J37" s="34"/>
      <c r="K37" s="34"/>
      <c r="L37" s="34"/>
      <c r="M37" s="34"/>
      <c r="N37" s="34"/>
      <c r="O37" s="34"/>
      <c r="P37" s="34"/>
      <c r="Q37" s="34"/>
      <c r="R37" s="34"/>
      <c r="S37" s="34"/>
      <c r="T37" s="35"/>
      <c r="U37" s="35"/>
      <c r="V37" s="36"/>
      <c r="W37" s="36"/>
      <c r="X37" s="36"/>
      <c r="Y37" s="36"/>
      <c r="Z37" s="36"/>
      <c r="AA37" s="36"/>
      <c r="AB37" s="36"/>
      <c r="AC37" s="36"/>
      <c r="AD37" s="36"/>
      <c r="AE37" s="36"/>
      <c r="AF37" s="36"/>
      <c r="AG37" s="36"/>
      <c r="AH37" s="36"/>
      <c r="AI37" s="36"/>
      <c r="AJ37" s="36"/>
      <c r="AK37" s="36"/>
      <c r="AL37" s="36"/>
      <c r="AM37" s="37"/>
      <c r="AN37" s="37"/>
      <c r="AO37" s="37"/>
      <c r="AP37" s="37"/>
      <c r="AQ37" s="37"/>
      <c r="AR37" s="37"/>
      <c r="AS37" s="37"/>
      <c r="AT37" s="37"/>
      <c r="AU37" s="37"/>
      <c r="AV37" s="37"/>
      <c r="AW37" s="37"/>
      <c r="AX37" s="37"/>
      <c r="AY37" s="37"/>
    </row>
    <row r="38" spans="1:51" x14ac:dyDescent="0.2">
      <c r="B38" s="180"/>
      <c r="C38" s="32"/>
      <c r="D38" s="33" t="s">
        <v>135</v>
      </c>
      <c r="E38" s="35"/>
      <c r="F38" s="35"/>
      <c r="G38" s="35"/>
      <c r="H38" s="35"/>
      <c r="I38" s="35"/>
      <c r="J38" s="35"/>
      <c r="K38" s="35"/>
      <c r="L38" s="35"/>
      <c r="M38" s="34">
        <v>4</v>
      </c>
      <c r="N38" s="34">
        <v>8</v>
      </c>
      <c r="O38" s="34">
        <v>7</v>
      </c>
      <c r="P38" s="34">
        <v>14</v>
      </c>
      <c r="Q38" s="34">
        <v>15</v>
      </c>
      <c r="R38" s="34">
        <v>12</v>
      </c>
      <c r="S38" s="34">
        <v>20</v>
      </c>
      <c r="T38" s="35">
        <v>18</v>
      </c>
      <c r="U38" s="35">
        <v>18</v>
      </c>
      <c r="V38" s="36">
        <v>19</v>
      </c>
      <c r="W38" s="36">
        <v>11</v>
      </c>
      <c r="X38" s="36">
        <v>9</v>
      </c>
      <c r="Y38" s="36">
        <v>12</v>
      </c>
      <c r="Z38" s="36">
        <v>15</v>
      </c>
      <c r="AA38" s="36">
        <v>13</v>
      </c>
      <c r="AB38" s="36">
        <v>18</v>
      </c>
      <c r="AC38" s="36">
        <v>18</v>
      </c>
      <c r="AD38" s="36">
        <v>21</v>
      </c>
      <c r="AE38" s="36">
        <v>22</v>
      </c>
      <c r="AF38" s="36">
        <v>10</v>
      </c>
      <c r="AG38" s="36">
        <v>15</v>
      </c>
      <c r="AH38" s="36">
        <v>15</v>
      </c>
      <c r="AI38" s="36">
        <v>16</v>
      </c>
      <c r="AJ38" s="36">
        <v>14</v>
      </c>
      <c r="AK38" s="36">
        <v>16</v>
      </c>
      <c r="AL38" s="36">
        <v>22</v>
      </c>
      <c r="AM38" s="37">
        <v>15</v>
      </c>
      <c r="AN38" s="37">
        <v>14</v>
      </c>
      <c r="AO38" s="37">
        <v>9</v>
      </c>
      <c r="AP38" s="37">
        <v>13</v>
      </c>
      <c r="AQ38" s="37">
        <v>14</v>
      </c>
      <c r="AR38" s="37">
        <v>12</v>
      </c>
      <c r="AS38" s="37">
        <v>9</v>
      </c>
      <c r="AT38" s="37">
        <v>8</v>
      </c>
      <c r="AU38" s="37">
        <v>6</v>
      </c>
      <c r="AV38" s="37">
        <v>6</v>
      </c>
      <c r="AW38" s="37">
        <v>8</v>
      </c>
      <c r="AX38" s="37">
        <v>8</v>
      </c>
      <c r="AY38" s="37">
        <v>7</v>
      </c>
    </row>
    <row r="39" spans="1:51" x14ac:dyDescent="0.2">
      <c r="A39" s="3" t="s">
        <v>160</v>
      </c>
      <c r="B39" s="60" t="s">
        <v>489</v>
      </c>
      <c r="C39" s="2" t="s">
        <v>160</v>
      </c>
      <c r="E39" s="2">
        <v>38</v>
      </c>
      <c r="F39" s="2">
        <v>52</v>
      </c>
      <c r="G39" s="2" t="s">
        <v>54</v>
      </c>
      <c r="H39" s="2" t="s">
        <v>54</v>
      </c>
      <c r="I39" s="2" t="s">
        <v>54</v>
      </c>
      <c r="J39" s="2" t="s">
        <v>54</v>
      </c>
      <c r="K39" s="2" t="s">
        <v>54</v>
      </c>
      <c r="L39" s="2" t="s">
        <v>54</v>
      </c>
      <c r="M39" s="2" t="s">
        <v>54</v>
      </c>
      <c r="N39" s="2" t="s">
        <v>54</v>
      </c>
      <c r="O39" s="2" t="s">
        <v>54</v>
      </c>
      <c r="P39" s="2" t="s">
        <v>54</v>
      </c>
      <c r="Q39" s="2" t="s">
        <v>54</v>
      </c>
      <c r="R39" s="2" t="s">
        <v>54</v>
      </c>
      <c r="S39" s="2" t="s">
        <v>54</v>
      </c>
      <c r="T39" s="3" t="s">
        <v>54</v>
      </c>
      <c r="U39" s="3" t="s">
        <v>54</v>
      </c>
      <c r="V39" s="20" t="s">
        <v>54</v>
      </c>
      <c r="W39" s="20" t="s">
        <v>54</v>
      </c>
      <c r="X39" s="20" t="s">
        <v>54</v>
      </c>
      <c r="Y39" s="20" t="s">
        <v>54</v>
      </c>
      <c r="Z39" s="20">
        <v>42</v>
      </c>
      <c r="AA39" s="20">
        <v>44</v>
      </c>
      <c r="AB39" s="20">
        <v>45</v>
      </c>
      <c r="AC39" s="20">
        <v>42</v>
      </c>
      <c r="AD39" s="20">
        <v>38</v>
      </c>
      <c r="AE39" s="20">
        <v>33</v>
      </c>
      <c r="AF39" s="20">
        <v>36</v>
      </c>
      <c r="AG39" s="20">
        <v>34</v>
      </c>
      <c r="AH39" s="20">
        <v>28</v>
      </c>
      <c r="AI39" s="20">
        <v>26</v>
      </c>
      <c r="AJ39" s="20">
        <v>28</v>
      </c>
      <c r="AK39" s="20">
        <v>35</v>
      </c>
      <c r="AL39" s="20">
        <v>38</v>
      </c>
      <c r="AM39" s="20">
        <v>23</v>
      </c>
      <c r="AN39" s="20">
        <v>16</v>
      </c>
      <c r="AO39" s="20">
        <v>35</v>
      </c>
      <c r="AP39" s="20">
        <v>36</v>
      </c>
      <c r="AQ39" s="20">
        <v>37</v>
      </c>
      <c r="AR39" s="20">
        <v>31</v>
      </c>
      <c r="AS39" s="20">
        <v>23</v>
      </c>
      <c r="AT39" s="20">
        <v>29</v>
      </c>
      <c r="AU39" s="20">
        <v>27</v>
      </c>
      <c r="AV39" s="20">
        <v>31</v>
      </c>
      <c r="AW39" s="20">
        <v>30</v>
      </c>
      <c r="AX39" s="20">
        <v>37</v>
      </c>
      <c r="AY39" s="20">
        <v>38</v>
      </c>
    </row>
    <row r="40" spans="1:51" x14ac:dyDescent="0.2">
      <c r="A40" s="3" t="s">
        <v>160</v>
      </c>
      <c r="B40" s="52" t="s">
        <v>490</v>
      </c>
      <c r="C40" s="3" t="s">
        <v>379</v>
      </c>
      <c r="AG40" s="20">
        <v>1</v>
      </c>
      <c r="AH40" s="20">
        <v>3</v>
      </c>
      <c r="AI40" s="20">
        <v>6</v>
      </c>
      <c r="AJ40" s="20">
        <v>9</v>
      </c>
      <c r="AK40" s="20">
        <v>9</v>
      </c>
      <c r="AL40" s="20">
        <v>9</v>
      </c>
      <c r="AM40" s="20">
        <v>8</v>
      </c>
      <c r="AN40" s="20">
        <v>3</v>
      </c>
      <c r="AO40" s="20">
        <v>2</v>
      </c>
      <c r="AP40" s="20">
        <v>2</v>
      </c>
      <c r="AQ40" s="20">
        <v>2</v>
      </c>
      <c r="AR40" s="20">
        <v>2</v>
      </c>
      <c r="AS40" s="20">
        <v>3</v>
      </c>
      <c r="AT40" s="20">
        <v>3</v>
      </c>
      <c r="AU40" s="20">
        <v>1</v>
      </c>
      <c r="AV40" s="20">
        <v>0</v>
      </c>
      <c r="AW40" s="20">
        <v>0</v>
      </c>
      <c r="AX40" s="20"/>
      <c r="AY40" s="20"/>
    </row>
    <row r="41" spans="1:51" hidden="1" x14ac:dyDescent="0.2">
      <c r="A41" s="3" t="s">
        <v>160</v>
      </c>
      <c r="B41" s="73" t="s">
        <v>113</v>
      </c>
      <c r="C41" s="2" t="s">
        <v>114</v>
      </c>
      <c r="E41" s="2">
        <v>30</v>
      </c>
      <c r="F41" s="2">
        <v>39</v>
      </c>
      <c r="G41" s="2">
        <v>32</v>
      </c>
      <c r="H41" s="2">
        <v>39</v>
      </c>
      <c r="I41" s="2">
        <v>33</v>
      </c>
      <c r="J41" s="2">
        <v>38</v>
      </c>
      <c r="K41" s="2">
        <v>17</v>
      </c>
      <c r="L41" s="2">
        <v>30</v>
      </c>
      <c r="M41" s="2">
        <v>32</v>
      </c>
      <c r="N41" s="2">
        <v>37</v>
      </c>
      <c r="O41" s="2">
        <v>49</v>
      </c>
      <c r="P41" s="2">
        <v>41</v>
      </c>
      <c r="Q41" s="2">
        <v>74</v>
      </c>
      <c r="R41" s="2">
        <v>87</v>
      </c>
      <c r="S41" s="2">
        <v>96</v>
      </c>
      <c r="T41" s="3">
        <v>113</v>
      </c>
      <c r="U41" s="3">
        <v>83</v>
      </c>
      <c r="V41" s="20">
        <v>86</v>
      </c>
      <c r="W41" s="20">
        <v>78</v>
      </c>
      <c r="X41" s="20">
        <v>62</v>
      </c>
      <c r="Y41" s="20">
        <v>49</v>
      </c>
      <c r="Z41" s="20" t="s">
        <v>54</v>
      </c>
      <c r="AA41" s="20" t="s">
        <v>54</v>
      </c>
      <c r="AB41" s="20" t="s">
        <v>54</v>
      </c>
      <c r="AC41" s="20" t="s">
        <v>54</v>
      </c>
      <c r="AD41" s="20" t="s">
        <v>54</v>
      </c>
      <c r="AE41" s="20" t="s">
        <v>54</v>
      </c>
      <c r="AF41" s="20" t="s">
        <v>54</v>
      </c>
      <c r="AG41" s="20" t="s">
        <v>54</v>
      </c>
      <c r="AH41" s="20" t="s">
        <v>54</v>
      </c>
      <c r="AI41" s="20" t="s">
        <v>54</v>
      </c>
      <c r="AJ41" s="20" t="s">
        <v>54</v>
      </c>
      <c r="AK41" s="20" t="s">
        <v>54</v>
      </c>
      <c r="AL41" s="20" t="s">
        <v>54</v>
      </c>
      <c r="AR41" s="20"/>
      <c r="AS41" s="20"/>
      <c r="AT41" s="20"/>
      <c r="AU41" s="20"/>
      <c r="AV41" s="20"/>
      <c r="AW41" s="20"/>
      <c r="AX41" s="20"/>
      <c r="AY41" s="20"/>
    </row>
    <row r="42" spans="1:51" hidden="1" x14ac:dyDescent="0.2">
      <c r="B42" s="180"/>
      <c r="C42" s="32"/>
      <c r="D42" s="53" t="s">
        <v>115</v>
      </c>
      <c r="E42" s="54">
        <v>8</v>
      </c>
      <c r="F42" s="54">
        <v>13</v>
      </c>
      <c r="G42" s="54">
        <v>12</v>
      </c>
      <c r="H42" s="54">
        <v>13</v>
      </c>
      <c r="I42" s="54">
        <v>10</v>
      </c>
      <c r="J42" s="54">
        <v>13</v>
      </c>
      <c r="K42" s="54">
        <v>6</v>
      </c>
      <c r="L42" s="54">
        <v>7</v>
      </c>
      <c r="M42" s="54">
        <v>10</v>
      </c>
      <c r="N42" s="54">
        <v>13</v>
      </c>
      <c r="O42" s="54">
        <v>13</v>
      </c>
      <c r="P42" s="54">
        <v>18</v>
      </c>
      <c r="Q42" s="54">
        <v>44</v>
      </c>
      <c r="R42" s="54">
        <v>48</v>
      </c>
      <c r="S42" s="54">
        <v>50</v>
      </c>
      <c r="T42" s="55">
        <v>61</v>
      </c>
      <c r="U42" s="55">
        <v>44</v>
      </c>
      <c r="V42" s="37">
        <v>38</v>
      </c>
      <c r="W42" s="53">
        <v>31</v>
      </c>
      <c r="X42" s="53">
        <v>28</v>
      </c>
      <c r="Y42" s="53">
        <v>20</v>
      </c>
      <c r="Z42" s="88" t="s">
        <v>54</v>
      </c>
      <c r="AA42" s="88" t="s">
        <v>54</v>
      </c>
      <c r="AB42" s="88" t="s">
        <v>54</v>
      </c>
      <c r="AC42" s="88" t="s">
        <v>54</v>
      </c>
      <c r="AD42" s="88" t="s">
        <v>54</v>
      </c>
      <c r="AE42" s="88" t="s">
        <v>54</v>
      </c>
      <c r="AF42" s="88" t="s">
        <v>54</v>
      </c>
      <c r="AG42" s="88" t="s">
        <v>54</v>
      </c>
      <c r="AH42" s="88" t="s">
        <v>54</v>
      </c>
      <c r="AI42" s="88" t="s">
        <v>54</v>
      </c>
      <c r="AJ42" s="88" t="s">
        <v>54</v>
      </c>
      <c r="AK42" s="88" t="s">
        <v>54</v>
      </c>
      <c r="AL42" s="88" t="s">
        <v>54</v>
      </c>
      <c r="AM42" s="88"/>
      <c r="AN42" s="88"/>
      <c r="AO42" s="88"/>
      <c r="AP42" s="88"/>
      <c r="AQ42" s="88"/>
      <c r="AR42" s="88"/>
      <c r="AS42" s="88"/>
      <c r="AT42" s="88"/>
      <c r="AU42" s="88"/>
      <c r="AV42" s="88"/>
      <c r="AW42" s="88"/>
      <c r="AX42" s="88"/>
      <c r="AY42" s="88"/>
    </row>
    <row r="43" spans="1:51" hidden="1" x14ac:dyDescent="0.2">
      <c r="B43" s="180"/>
      <c r="C43" s="32"/>
      <c r="D43" s="53" t="s">
        <v>116</v>
      </c>
      <c r="E43" s="54">
        <v>22</v>
      </c>
      <c r="F43" s="54">
        <v>26</v>
      </c>
      <c r="G43" s="54">
        <v>20</v>
      </c>
      <c r="H43" s="54">
        <v>26</v>
      </c>
      <c r="I43" s="54">
        <v>23</v>
      </c>
      <c r="J43" s="54">
        <v>25</v>
      </c>
      <c r="K43" s="54">
        <v>11</v>
      </c>
      <c r="L43" s="54">
        <v>23</v>
      </c>
      <c r="M43" s="54">
        <v>22</v>
      </c>
      <c r="N43" s="54">
        <v>24</v>
      </c>
      <c r="O43" s="54">
        <v>36</v>
      </c>
      <c r="P43" s="54">
        <v>23</v>
      </c>
      <c r="Q43" s="54">
        <v>30</v>
      </c>
      <c r="R43" s="54">
        <v>39</v>
      </c>
      <c r="S43" s="54">
        <v>46</v>
      </c>
      <c r="T43" s="55">
        <v>52</v>
      </c>
      <c r="U43" s="55">
        <v>39</v>
      </c>
      <c r="V43" s="37">
        <v>48</v>
      </c>
      <c r="W43" s="53">
        <v>47</v>
      </c>
      <c r="X43" s="53">
        <v>34</v>
      </c>
      <c r="Y43" s="53">
        <v>29</v>
      </c>
      <c r="Z43" s="88" t="s">
        <v>54</v>
      </c>
      <c r="AA43" s="88" t="s">
        <v>54</v>
      </c>
      <c r="AB43" s="88" t="s">
        <v>54</v>
      </c>
      <c r="AC43" s="88" t="s">
        <v>54</v>
      </c>
      <c r="AD43" s="88" t="s">
        <v>54</v>
      </c>
      <c r="AE43" s="88" t="s">
        <v>54</v>
      </c>
      <c r="AF43" s="88" t="s">
        <v>54</v>
      </c>
      <c r="AG43" s="88" t="s">
        <v>54</v>
      </c>
      <c r="AH43" s="88" t="s">
        <v>54</v>
      </c>
      <c r="AI43" s="88" t="s">
        <v>54</v>
      </c>
      <c r="AJ43" s="88" t="s">
        <v>54</v>
      </c>
      <c r="AK43" s="88" t="s">
        <v>54</v>
      </c>
      <c r="AL43" s="88" t="s">
        <v>54</v>
      </c>
      <c r="AM43" s="88"/>
      <c r="AN43" s="88"/>
      <c r="AO43" s="88"/>
      <c r="AP43" s="88"/>
      <c r="AQ43" s="88"/>
      <c r="AR43" s="88"/>
      <c r="AS43" s="88"/>
      <c r="AT43" s="88"/>
      <c r="AU43" s="88"/>
      <c r="AV43" s="88"/>
      <c r="AW43" s="88"/>
      <c r="AX43" s="88"/>
      <c r="AY43" s="88"/>
    </row>
    <row r="44" spans="1:51" ht="12" hidden="1" customHeight="1" x14ac:dyDescent="0.2">
      <c r="A44" s="3" t="s">
        <v>70</v>
      </c>
      <c r="B44" s="73" t="s">
        <v>117</v>
      </c>
      <c r="C44" s="2" t="s">
        <v>118</v>
      </c>
      <c r="E44" s="2">
        <v>30</v>
      </c>
      <c r="F44" s="2">
        <v>36</v>
      </c>
      <c r="G44" s="2">
        <v>31</v>
      </c>
      <c r="H44" s="2">
        <v>26</v>
      </c>
      <c r="I44" s="2">
        <v>21</v>
      </c>
      <c r="J44" s="2">
        <v>8</v>
      </c>
      <c r="K44" s="2">
        <v>3</v>
      </c>
      <c r="L44" s="2">
        <v>1</v>
      </c>
      <c r="M44" s="2">
        <v>0</v>
      </c>
      <c r="N44" s="2">
        <v>0</v>
      </c>
      <c r="O44" s="2">
        <v>0</v>
      </c>
      <c r="P44" s="2">
        <v>0</v>
      </c>
      <c r="Q44" s="2">
        <v>0</v>
      </c>
      <c r="R44" s="2">
        <v>0</v>
      </c>
      <c r="S44" s="2">
        <v>0</v>
      </c>
      <c r="T44" s="3">
        <v>0</v>
      </c>
      <c r="AR44" s="20"/>
      <c r="AS44" s="20"/>
      <c r="AT44" s="20"/>
      <c r="AU44" s="20"/>
      <c r="AV44" s="20"/>
      <c r="AW44" s="20"/>
      <c r="AX44" s="20"/>
      <c r="AY44" s="20"/>
    </row>
    <row r="45" spans="1:51" ht="15" x14ac:dyDescent="0.2">
      <c r="A45" s="3" t="s">
        <v>524</v>
      </c>
      <c r="B45" s="73" t="s">
        <v>619</v>
      </c>
      <c r="C45" s="2" t="s">
        <v>70</v>
      </c>
      <c r="E45" s="2">
        <v>16</v>
      </c>
      <c r="F45" s="2">
        <v>11</v>
      </c>
      <c r="G45" s="2">
        <v>15</v>
      </c>
      <c r="H45" s="2">
        <v>13</v>
      </c>
      <c r="I45" s="2">
        <v>20</v>
      </c>
      <c r="J45" s="2">
        <v>14</v>
      </c>
      <c r="K45" s="2">
        <v>11</v>
      </c>
      <c r="L45" s="2">
        <v>18</v>
      </c>
      <c r="M45" s="2">
        <v>17</v>
      </c>
      <c r="N45" s="2">
        <v>18</v>
      </c>
      <c r="O45" s="2">
        <v>19</v>
      </c>
      <c r="P45" s="2">
        <v>17</v>
      </c>
      <c r="Q45" s="2">
        <v>13</v>
      </c>
      <c r="R45" s="2">
        <v>11</v>
      </c>
      <c r="S45" s="2">
        <v>17</v>
      </c>
      <c r="T45" s="3">
        <v>24</v>
      </c>
      <c r="U45" s="3">
        <v>25</v>
      </c>
      <c r="V45" s="20">
        <v>25</v>
      </c>
      <c r="W45" s="20">
        <v>23</v>
      </c>
      <c r="X45" s="20">
        <v>29</v>
      </c>
      <c r="Y45" s="20">
        <v>36</v>
      </c>
      <c r="Z45" s="20">
        <v>37</v>
      </c>
      <c r="AA45" s="20">
        <v>31</v>
      </c>
      <c r="AB45" s="20">
        <v>31</v>
      </c>
      <c r="AC45" s="20">
        <v>24</v>
      </c>
      <c r="AD45" s="20">
        <v>19</v>
      </c>
      <c r="AE45" s="20">
        <v>24</v>
      </c>
      <c r="AF45" s="20">
        <v>34</v>
      </c>
      <c r="AG45" s="20">
        <v>36</v>
      </c>
      <c r="AH45" s="20">
        <v>33</v>
      </c>
      <c r="AI45" s="20">
        <v>30</v>
      </c>
      <c r="AJ45" s="20">
        <v>30</v>
      </c>
      <c r="AK45" s="20">
        <v>34</v>
      </c>
      <c r="AL45" s="20">
        <v>42</v>
      </c>
      <c r="AM45" s="20">
        <v>32</v>
      </c>
      <c r="AN45" s="20">
        <v>28</v>
      </c>
      <c r="AO45" s="20">
        <v>23</v>
      </c>
      <c r="AP45" s="20">
        <v>28</v>
      </c>
      <c r="AQ45" s="20">
        <v>23</v>
      </c>
      <c r="AR45" s="20">
        <v>18</v>
      </c>
      <c r="AS45" s="20">
        <v>20</v>
      </c>
      <c r="AT45" s="20">
        <v>18</v>
      </c>
      <c r="AU45" s="20">
        <v>27</v>
      </c>
      <c r="AV45" s="20">
        <v>30</v>
      </c>
      <c r="AW45" s="20">
        <v>24</v>
      </c>
      <c r="AX45" s="20">
        <v>24</v>
      </c>
      <c r="AY45" s="20">
        <v>31</v>
      </c>
    </row>
    <row r="46" spans="1:51" x14ac:dyDescent="0.2">
      <c r="A46" s="3" t="s">
        <v>246</v>
      </c>
      <c r="B46" s="60" t="s">
        <v>491</v>
      </c>
      <c r="C46" s="2" t="s">
        <v>71</v>
      </c>
      <c r="E46" s="2">
        <v>22</v>
      </c>
      <c r="F46" s="2">
        <v>16</v>
      </c>
      <c r="G46" s="2">
        <v>18</v>
      </c>
      <c r="H46" s="2">
        <v>16</v>
      </c>
      <c r="I46" s="2">
        <v>11</v>
      </c>
      <c r="J46" s="2">
        <v>9</v>
      </c>
      <c r="K46" s="2">
        <v>12</v>
      </c>
      <c r="L46" s="2">
        <v>14</v>
      </c>
      <c r="M46" s="2">
        <v>19</v>
      </c>
      <c r="N46" s="2">
        <v>25</v>
      </c>
      <c r="O46" s="2">
        <v>22</v>
      </c>
      <c r="P46" s="2">
        <v>25</v>
      </c>
      <c r="Q46" s="2">
        <v>28</v>
      </c>
      <c r="R46" s="2">
        <v>26</v>
      </c>
      <c r="S46" s="2">
        <v>32</v>
      </c>
      <c r="T46" s="3">
        <v>28</v>
      </c>
      <c r="U46" s="3">
        <v>36</v>
      </c>
      <c r="V46" s="20">
        <v>44</v>
      </c>
      <c r="W46" s="20">
        <v>44</v>
      </c>
      <c r="X46" s="20">
        <v>44</v>
      </c>
      <c r="Y46" s="20">
        <v>42</v>
      </c>
      <c r="Z46" s="20">
        <v>37</v>
      </c>
      <c r="AA46" s="20">
        <v>31</v>
      </c>
      <c r="AB46" s="20">
        <v>39</v>
      </c>
      <c r="AC46" s="20">
        <v>30</v>
      </c>
      <c r="AD46" s="20">
        <v>36</v>
      </c>
      <c r="AE46" s="20">
        <v>40</v>
      </c>
      <c r="AF46" s="20">
        <v>42</v>
      </c>
      <c r="AG46" s="20">
        <v>35</v>
      </c>
      <c r="AH46" s="20">
        <v>35</v>
      </c>
      <c r="AI46" s="20">
        <v>34</v>
      </c>
      <c r="AJ46" s="20">
        <v>30</v>
      </c>
      <c r="AK46" s="20">
        <v>27</v>
      </c>
      <c r="AL46" s="20">
        <v>29</v>
      </c>
      <c r="AM46" s="20">
        <v>31</v>
      </c>
      <c r="AN46" s="20">
        <v>29</v>
      </c>
      <c r="AO46" s="20">
        <v>24</v>
      </c>
      <c r="AP46" s="20">
        <v>18</v>
      </c>
      <c r="AQ46" s="20">
        <v>18</v>
      </c>
      <c r="AR46" s="20">
        <v>14</v>
      </c>
      <c r="AS46" s="20">
        <v>14</v>
      </c>
      <c r="AT46" s="20">
        <v>19</v>
      </c>
      <c r="AU46" s="20">
        <v>18</v>
      </c>
      <c r="AV46" s="20">
        <v>13</v>
      </c>
      <c r="AW46" s="20">
        <v>15</v>
      </c>
      <c r="AX46" s="20">
        <v>17</v>
      </c>
      <c r="AY46" s="20">
        <v>11</v>
      </c>
    </row>
    <row r="47" spans="1:51" x14ac:dyDescent="0.2">
      <c r="A47" s="3" t="s">
        <v>16</v>
      </c>
      <c r="B47" s="60" t="s">
        <v>480</v>
      </c>
      <c r="C47" s="2" t="s">
        <v>16</v>
      </c>
      <c r="E47" s="2">
        <v>16</v>
      </c>
      <c r="F47" s="2">
        <v>10</v>
      </c>
      <c r="G47" s="2">
        <v>13</v>
      </c>
      <c r="H47" s="2">
        <v>24</v>
      </c>
      <c r="I47" s="2">
        <v>25</v>
      </c>
      <c r="J47" s="2">
        <v>29</v>
      </c>
      <c r="K47" s="2">
        <v>12</v>
      </c>
      <c r="L47" s="2">
        <v>18</v>
      </c>
      <c r="M47" s="2">
        <v>12</v>
      </c>
      <c r="N47" s="2">
        <v>19</v>
      </c>
      <c r="O47" s="2">
        <v>20</v>
      </c>
      <c r="P47" s="2">
        <v>22</v>
      </c>
      <c r="Q47" s="2">
        <v>19</v>
      </c>
      <c r="R47" s="2">
        <v>23</v>
      </c>
      <c r="S47" s="2">
        <v>21</v>
      </c>
      <c r="T47" s="3">
        <v>18</v>
      </c>
      <c r="U47" s="3">
        <v>13</v>
      </c>
      <c r="V47" s="20">
        <v>10</v>
      </c>
      <c r="W47" s="20">
        <v>8</v>
      </c>
      <c r="X47" s="20">
        <v>6</v>
      </c>
      <c r="Y47" s="20">
        <v>12</v>
      </c>
      <c r="Z47" s="20">
        <v>9</v>
      </c>
      <c r="AA47" s="20">
        <v>18</v>
      </c>
      <c r="AB47" s="20">
        <v>21</v>
      </c>
      <c r="AC47" s="20">
        <v>26</v>
      </c>
      <c r="AD47" s="20">
        <v>27</v>
      </c>
      <c r="AE47" s="20">
        <v>20</v>
      </c>
      <c r="AF47" s="20">
        <v>22</v>
      </c>
      <c r="AG47" s="20">
        <v>27</v>
      </c>
      <c r="AH47" s="20">
        <v>19</v>
      </c>
      <c r="AI47" s="20">
        <v>26</v>
      </c>
      <c r="AJ47" s="20">
        <v>32</v>
      </c>
      <c r="AK47" s="20">
        <v>35</v>
      </c>
      <c r="AL47" s="20">
        <v>29</v>
      </c>
      <c r="AM47" s="20">
        <v>27</v>
      </c>
      <c r="AN47" s="20">
        <v>19</v>
      </c>
      <c r="AO47" s="20">
        <v>19</v>
      </c>
      <c r="AP47" s="20">
        <v>18</v>
      </c>
      <c r="AQ47" s="20">
        <v>20</v>
      </c>
      <c r="AR47" s="20">
        <v>19</v>
      </c>
      <c r="AS47" s="20">
        <v>1</v>
      </c>
      <c r="AT47" s="20"/>
      <c r="AU47" s="20"/>
      <c r="AV47" s="20"/>
      <c r="AW47" s="20"/>
      <c r="AX47" s="20"/>
      <c r="AY47" s="20"/>
    </row>
    <row r="48" spans="1:51" x14ac:dyDescent="0.2">
      <c r="A48" s="3" t="s">
        <v>16</v>
      </c>
      <c r="B48" s="60" t="s">
        <v>492</v>
      </c>
      <c r="C48" s="2" t="s">
        <v>422</v>
      </c>
      <c r="E48" s="2"/>
      <c r="F48" s="2"/>
      <c r="G48" s="2"/>
      <c r="H48" s="2"/>
      <c r="I48" s="2"/>
      <c r="J48" s="2"/>
      <c r="K48" s="2"/>
      <c r="L48" s="2"/>
      <c r="M48" s="2"/>
      <c r="N48" s="2"/>
      <c r="O48" s="2"/>
      <c r="P48" s="2"/>
      <c r="Q48" s="2"/>
      <c r="R48" s="2"/>
      <c r="S48" s="2"/>
      <c r="AR48" s="20"/>
      <c r="AS48" s="20">
        <v>9</v>
      </c>
      <c r="AT48" s="20">
        <v>11</v>
      </c>
      <c r="AU48" s="20">
        <v>12</v>
      </c>
      <c r="AV48" s="20">
        <v>6</v>
      </c>
      <c r="AW48" s="20">
        <v>12</v>
      </c>
      <c r="AX48" s="20">
        <v>14</v>
      </c>
      <c r="AY48" s="20">
        <v>7</v>
      </c>
    </row>
    <row r="49" spans="1:51" x14ac:dyDescent="0.2">
      <c r="A49" s="3" t="s">
        <v>248</v>
      </c>
      <c r="B49" s="73">
        <v>27.010100000000001</v>
      </c>
      <c r="C49" s="2" t="s">
        <v>52</v>
      </c>
      <c r="E49" s="2">
        <v>19</v>
      </c>
      <c r="F49" s="2">
        <v>15</v>
      </c>
      <c r="G49" s="2">
        <v>15</v>
      </c>
      <c r="H49" s="2">
        <v>14</v>
      </c>
      <c r="I49" s="2">
        <v>26</v>
      </c>
      <c r="J49" s="2">
        <v>31</v>
      </c>
      <c r="K49" s="2">
        <v>29</v>
      </c>
      <c r="L49" s="2">
        <v>39</v>
      </c>
      <c r="M49" s="2">
        <v>44</v>
      </c>
      <c r="N49" s="2">
        <v>48</v>
      </c>
      <c r="O49" s="2">
        <v>54</v>
      </c>
      <c r="P49" s="2">
        <v>52</v>
      </c>
      <c r="Q49" s="2">
        <v>53</v>
      </c>
      <c r="R49" s="2">
        <v>47</v>
      </c>
      <c r="S49" s="2">
        <v>57</v>
      </c>
      <c r="T49" s="3">
        <v>56</v>
      </c>
      <c r="U49" s="3">
        <v>39</v>
      </c>
      <c r="V49" s="20">
        <v>26</v>
      </c>
      <c r="W49" s="20">
        <v>29</v>
      </c>
      <c r="X49" s="20">
        <v>26</v>
      </c>
      <c r="Y49" s="20">
        <v>23</v>
      </c>
      <c r="Z49" s="20">
        <v>21</v>
      </c>
      <c r="AA49" s="20">
        <v>17</v>
      </c>
      <c r="AB49" s="20">
        <v>18</v>
      </c>
      <c r="AC49" s="20">
        <v>29</v>
      </c>
      <c r="AD49" s="20">
        <v>30</v>
      </c>
      <c r="AE49" s="20">
        <v>32</v>
      </c>
      <c r="AF49" s="20">
        <v>21</v>
      </c>
      <c r="AG49" s="20">
        <v>15</v>
      </c>
      <c r="AH49" s="20">
        <v>14</v>
      </c>
      <c r="AI49" s="20">
        <v>23</v>
      </c>
      <c r="AJ49" s="20">
        <v>23</v>
      </c>
      <c r="AK49" s="20">
        <v>35</v>
      </c>
      <c r="AL49" s="20">
        <v>43</v>
      </c>
      <c r="AM49" s="20">
        <v>31</v>
      </c>
      <c r="AN49" s="20">
        <v>27</v>
      </c>
      <c r="AO49" s="20">
        <v>31</v>
      </c>
      <c r="AP49" s="20">
        <v>23</v>
      </c>
      <c r="AQ49" s="20">
        <v>25</v>
      </c>
      <c r="AR49" s="20">
        <v>29</v>
      </c>
      <c r="AS49" s="20">
        <v>23</v>
      </c>
      <c r="AT49" s="20">
        <v>25</v>
      </c>
      <c r="AU49" s="20">
        <f>SUM(AU50:AU53)</f>
        <v>26</v>
      </c>
      <c r="AV49" s="20">
        <f>SUM(AV50:AV53)</f>
        <v>19</v>
      </c>
      <c r="AW49" s="20">
        <f>SUM(AW50:AW53)</f>
        <v>16</v>
      </c>
      <c r="AX49" s="20">
        <f>SUM(AX50:AX53)</f>
        <v>18</v>
      </c>
      <c r="AY49" s="20">
        <f>SUM(AY50:AY53)</f>
        <v>21</v>
      </c>
    </row>
    <row r="50" spans="1:51" x14ac:dyDescent="0.2">
      <c r="B50" s="73"/>
      <c r="C50" s="47"/>
      <c r="D50" s="37" t="s">
        <v>280</v>
      </c>
      <c r="E50" s="47"/>
      <c r="F50" s="47"/>
      <c r="G50" s="47"/>
      <c r="H50" s="47"/>
      <c r="I50" s="47"/>
      <c r="J50" s="47"/>
      <c r="K50" s="47"/>
      <c r="L50" s="47"/>
      <c r="M50" s="47"/>
      <c r="N50" s="47"/>
      <c r="O50" s="47"/>
      <c r="P50" s="47"/>
      <c r="Q50" s="47"/>
      <c r="R50" s="47"/>
      <c r="S50" s="47"/>
      <c r="T50" s="32"/>
      <c r="U50" s="32"/>
      <c r="V50" s="46"/>
      <c r="W50" s="46"/>
      <c r="X50" s="46"/>
      <c r="Y50" s="46"/>
      <c r="Z50" s="46"/>
      <c r="AA50" s="46"/>
      <c r="AB50" s="46"/>
      <c r="AC50" s="46"/>
      <c r="AD50" s="46"/>
      <c r="AE50" s="46"/>
      <c r="AF50" s="46"/>
      <c r="AG50" s="46"/>
      <c r="AH50" s="46"/>
      <c r="AI50" s="46"/>
      <c r="AJ50" s="46"/>
      <c r="AK50" s="46"/>
      <c r="AL50" s="46"/>
      <c r="AM50" s="46"/>
      <c r="AN50" s="46"/>
      <c r="AO50" s="37">
        <v>2</v>
      </c>
      <c r="AP50" s="37">
        <v>1</v>
      </c>
      <c r="AQ50" s="37">
        <v>1</v>
      </c>
      <c r="AR50" s="37">
        <v>1</v>
      </c>
      <c r="AS50" s="37">
        <v>1</v>
      </c>
      <c r="AT50" s="37">
        <v>3</v>
      </c>
      <c r="AU50" s="37">
        <v>1</v>
      </c>
      <c r="AV50" s="37">
        <v>2</v>
      </c>
      <c r="AW50" s="37">
        <v>2</v>
      </c>
      <c r="AX50" s="37">
        <v>2</v>
      </c>
      <c r="AY50" s="37">
        <v>3</v>
      </c>
    </row>
    <row r="51" spans="1:51" x14ac:dyDescent="0.2">
      <c r="B51" s="73"/>
      <c r="C51" s="47"/>
      <c r="D51" s="37" t="s">
        <v>281</v>
      </c>
      <c r="E51" s="47"/>
      <c r="F51" s="47"/>
      <c r="G51" s="47"/>
      <c r="H51" s="47"/>
      <c r="I51" s="47"/>
      <c r="J51" s="47"/>
      <c r="K51" s="47"/>
      <c r="L51" s="47"/>
      <c r="M51" s="47"/>
      <c r="N51" s="47"/>
      <c r="O51" s="47"/>
      <c r="P51" s="47"/>
      <c r="Q51" s="47"/>
      <c r="R51" s="47"/>
      <c r="S51" s="47"/>
      <c r="T51" s="32"/>
      <c r="U51" s="32"/>
      <c r="V51" s="46"/>
      <c r="W51" s="46"/>
      <c r="X51" s="46"/>
      <c r="Y51" s="46"/>
      <c r="Z51" s="46"/>
      <c r="AA51" s="46"/>
      <c r="AB51" s="46"/>
      <c r="AC51" s="46"/>
      <c r="AD51" s="46"/>
      <c r="AE51" s="46"/>
      <c r="AF51" s="46"/>
      <c r="AG51" s="46"/>
      <c r="AH51" s="46"/>
      <c r="AI51" s="46"/>
      <c r="AJ51" s="46"/>
      <c r="AK51" s="46"/>
      <c r="AL51" s="46"/>
      <c r="AM51" s="46"/>
      <c r="AN51" s="46"/>
      <c r="AO51" s="37">
        <v>7</v>
      </c>
      <c r="AP51" s="37">
        <v>7</v>
      </c>
      <c r="AQ51" s="37">
        <v>7</v>
      </c>
      <c r="AR51" s="37">
        <v>9</v>
      </c>
      <c r="AS51" s="37">
        <v>4</v>
      </c>
      <c r="AT51" s="37">
        <v>4</v>
      </c>
      <c r="AU51" s="37">
        <v>7</v>
      </c>
      <c r="AV51" s="37">
        <v>5</v>
      </c>
      <c r="AW51" s="37">
        <v>2</v>
      </c>
      <c r="AX51" s="37">
        <v>3</v>
      </c>
      <c r="AY51" s="37">
        <v>7</v>
      </c>
    </row>
    <row r="52" spans="1:51" x14ac:dyDescent="0.2">
      <c r="B52" s="73"/>
      <c r="C52" s="47"/>
      <c r="D52" s="37" t="s">
        <v>269</v>
      </c>
      <c r="E52" s="47"/>
      <c r="F52" s="47"/>
      <c r="G52" s="47"/>
      <c r="H52" s="47"/>
      <c r="I52" s="47"/>
      <c r="J52" s="47"/>
      <c r="K52" s="47"/>
      <c r="L52" s="47"/>
      <c r="M52" s="47"/>
      <c r="N52" s="47"/>
      <c r="O52" s="47"/>
      <c r="P52" s="47"/>
      <c r="Q52" s="47"/>
      <c r="R52" s="47"/>
      <c r="S52" s="47"/>
      <c r="T52" s="32"/>
      <c r="U52" s="32"/>
      <c r="V52" s="46"/>
      <c r="W52" s="46"/>
      <c r="X52" s="46"/>
      <c r="Y52" s="46"/>
      <c r="Z52" s="46"/>
      <c r="AA52" s="46"/>
      <c r="AB52" s="46"/>
      <c r="AC52" s="46"/>
      <c r="AD52" s="46"/>
      <c r="AE52" s="46"/>
      <c r="AF52" s="46"/>
      <c r="AG52" s="46"/>
      <c r="AH52" s="46"/>
      <c r="AI52" s="46"/>
      <c r="AJ52" s="46"/>
      <c r="AK52" s="46"/>
      <c r="AL52" s="46"/>
      <c r="AM52" s="46"/>
      <c r="AN52" s="46"/>
      <c r="AO52" s="37">
        <v>3</v>
      </c>
      <c r="AP52" s="37">
        <v>2</v>
      </c>
      <c r="AQ52" s="37">
        <v>4</v>
      </c>
      <c r="AR52" s="37">
        <v>5</v>
      </c>
      <c r="AS52" s="37">
        <v>3</v>
      </c>
      <c r="AT52" s="37">
        <v>5</v>
      </c>
      <c r="AU52" s="37">
        <v>4</v>
      </c>
      <c r="AV52" s="37">
        <v>2</v>
      </c>
      <c r="AW52" s="37">
        <v>2</v>
      </c>
      <c r="AX52" s="37">
        <v>2</v>
      </c>
      <c r="AY52" s="37">
        <v>2</v>
      </c>
    </row>
    <row r="53" spans="1:51" x14ac:dyDescent="0.2">
      <c r="B53" s="73"/>
      <c r="C53" s="47"/>
      <c r="D53" s="37" t="s">
        <v>282</v>
      </c>
      <c r="E53" s="47"/>
      <c r="F53" s="47"/>
      <c r="G53" s="47"/>
      <c r="H53" s="47"/>
      <c r="I53" s="47"/>
      <c r="J53" s="47"/>
      <c r="K53" s="47"/>
      <c r="L53" s="47"/>
      <c r="M53" s="47"/>
      <c r="N53" s="47"/>
      <c r="O53" s="47"/>
      <c r="P53" s="47"/>
      <c r="Q53" s="47"/>
      <c r="R53" s="47"/>
      <c r="S53" s="47"/>
      <c r="T53" s="32"/>
      <c r="U53" s="32"/>
      <c r="V53" s="46"/>
      <c r="W53" s="46"/>
      <c r="X53" s="46"/>
      <c r="Y53" s="46"/>
      <c r="Z53" s="46"/>
      <c r="AA53" s="46"/>
      <c r="AB53" s="46"/>
      <c r="AC53" s="46"/>
      <c r="AD53" s="46"/>
      <c r="AE53" s="46"/>
      <c r="AF53" s="46"/>
      <c r="AG53" s="46"/>
      <c r="AH53" s="46"/>
      <c r="AI53" s="46"/>
      <c r="AJ53" s="46"/>
      <c r="AK53" s="46"/>
      <c r="AL53" s="46"/>
      <c r="AM53" s="46"/>
      <c r="AN53" s="46"/>
      <c r="AO53" s="37">
        <v>19</v>
      </c>
      <c r="AP53" s="37">
        <v>13</v>
      </c>
      <c r="AQ53" s="37">
        <v>13</v>
      </c>
      <c r="AR53" s="37">
        <v>14</v>
      </c>
      <c r="AS53" s="37">
        <v>15</v>
      </c>
      <c r="AT53" s="37">
        <v>13</v>
      </c>
      <c r="AU53" s="37">
        <v>14</v>
      </c>
      <c r="AV53" s="37">
        <v>10</v>
      </c>
      <c r="AW53" s="37">
        <v>10</v>
      </c>
      <c r="AX53" s="37">
        <v>11</v>
      </c>
      <c r="AY53" s="37">
        <v>9</v>
      </c>
    </row>
    <row r="54" spans="1:51" x14ac:dyDescent="0.2">
      <c r="A54" s="3" t="s">
        <v>83</v>
      </c>
      <c r="B54" s="73">
        <v>50.0901</v>
      </c>
      <c r="C54" s="2" t="s">
        <v>83</v>
      </c>
      <c r="E54" s="2">
        <v>41</v>
      </c>
      <c r="F54" s="2">
        <v>30</v>
      </c>
      <c r="G54" s="2">
        <v>36</v>
      </c>
      <c r="H54" s="2">
        <v>39</v>
      </c>
      <c r="I54" s="2">
        <v>36</v>
      </c>
      <c r="J54" s="2">
        <v>32</v>
      </c>
      <c r="K54" s="2">
        <v>37</v>
      </c>
      <c r="L54" s="2">
        <v>30</v>
      </c>
      <c r="M54" s="2">
        <v>39</v>
      </c>
      <c r="N54" s="2">
        <v>31</v>
      </c>
      <c r="O54" s="2">
        <v>37</v>
      </c>
      <c r="P54" s="2">
        <v>37</v>
      </c>
      <c r="Q54" s="2">
        <v>42</v>
      </c>
      <c r="R54" s="2">
        <v>35</v>
      </c>
      <c r="S54" s="2">
        <v>35</v>
      </c>
      <c r="T54" s="3">
        <v>29</v>
      </c>
      <c r="U54" s="3">
        <v>30</v>
      </c>
      <c r="V54" s="20">
        <v>32</v>
      </c>
      <c r="W54" s="20">
        <v>29</v>
      </c>
      <c r="X54" s="20">
        <v>33</v>
      </c>
      <c r="Y54" s="20">
        <v>33</v>
      </c>
      <c r="Z54" s="20">
        <v>39</v>
      </c>
      <c r="AA54" s="20">
        <v>35</v>
      </c>
      <c r="AB54" s="20">
        <v>30</v>
      </c>
      <c r="AC54" s="20">
        <v>31</v>
      </c>
      <c r="AD54" s="20">
        <v>37</v>
      </c>
      <c r="AE54" s="20">
        <v>35</v>
      </c>
      <c r="AF54" s="20">
        <v>35</v>
      </c>
      <c r="AG54" s="20">
        <v>28</v>
      </c>
      <c r="AH54" s="20">
        <v>26</v>
      </c>
      <c r="AI54" s="20">
        <v>36</v>
      </c>
      <c r="AJ54" s="20">
        <v>34</v>
      </c>
      <c r="AK54" s="20">
        <v>29</v>
      </c>
      <c r="AL54" s="20">
        <v>22</v>
      </c>
      <c r="AM54" s="20">
        <v>27</v>
      </c>
      <c r="AN54" s="20">
        <v>20</v>
      </c>
      <c r="AO54" s="20">
        <v>20</v>
      </c>
      <c r="AP54" s="20">
        <v>21</v>
      </c>
      <c r="AQ54" s="20">
        <v>18</v>
      </c>
      <c r="AR54" s="20">
        <v>18</v>
      </c>
      <c r="AS54" s="20">
        <v>31</v>
      </c>
      <c r="AT54" s="20">
        <v>28</v>
      </c>
      <c r="AU54" s="20">
        <f>AU55+AU56</f>
        <v>27</v>
      </c>
      <c r="AV54" s="20">
        <f>AV55+AV56</f>
        <v>25</v>
      </c>
      <c r="AW54" s="20">
        <f>AW55+AW56</f>
        <v>21</v>
      </c>
      <c r="AX54" s="20">
        <f>AX55+AX56</f>
        <v>20</v>
      </c>
      <c r="AY54" s="20">
        <f>AY55+AY56</f>
        <v>22</v>
      </c>
    </row>
    <row r="55" spans="1:51" x14ac:dyDescent="0.2">
      <c r="B55" s="180"/>
      <c r="C55" s="32"/>
      <c r="D55" s="33" t="s">
        <v>84</v>
      </c>
      <c r="E55" s="34">
        <v>26</v>
      </c>
      <c r="F55" s="34">
        <v>9</v>
      </c>
      <c r="G55" s="34">
        <v>13</v>
      </c>
      <c r="H55" s="34">
        <v>20</v>
      </c>
      <c r="I55" s="34">
        <v>16</v>
      </c>
      <c r="J55" s="34">
        <v>17</v>
      </c>
      <c r="K55" s="34">
        <v>17</v>
      </c>
      <c r="L55" s="34">
        <v>11</v>
      </c>
      <c r="M55" s="34">
        <v>23</v>
      </c>
      <c r="N55" s="34">
        <v>20</v>
      </c>
      <c r="O55" s="34">
        <v>14</v>
      </c>
      <c r="P55" s="34">
        <v>18</v>
      </c>
      <c r="Q55" s="34">
        <v>14</v>
      </c>
      <c r="R55" s="34">
        <v>14</v>
      </c>
      <c r="S55" s="34">
        <v>14</v>
      </c>
      <c r="T55" s="35">
        <v>14</v>
      </c>
      <c r="U55" s="35">
        <v>20</v>
      </c>
      <c r="V55" s="36">
        <v>17</v>
      </c>
      <c r="W55" s="36">
        <v>17</v>
      </c>
      <c r="X55" s="36">
        <v>15</v>
      </c>
      <c r="Y55" s="36">
        <v>14</v>
      </c>
      <c r="Z55" s="36">
        <v>18</v>
      </c>
      <c r="AA55" s="36">
        <v>13</v>
      </c>
      <c r="AB55" s="36">
        <v>13</v>
      </c>
      <c r="AC55" s="36">
        <v>11</v>
      </c>
      <c r="AD55" s="36">
        <v>11</v>
      </c>
      <c r="AE55" s="36">
        <v>8</v>
      </c>
      <c r="AF55" s="36">
        <v>12</v>
      </c>
      <c r="AG55" s="36">
        <v>9</v>
      </c>
      <c r="AH55" s="36">
        <v>6</v>
      </c>
      <c r="AI55" s="36">
        <v>12</v>
      </c>
      <c r="AJ55" s="36">
        <v>11</v>
      </c>
      <c r="AK55" s="36">
        <v>10</v>
      </c>
      <c r="AL55" s="36">
        <v>6</v>
      </c>
      <c r="AM55" s="37">
        <v>5</v>
      </c>
      <c r="AN55" s="37">
        <v>6</v>
      </c>
      <c r="AO55" s="37">
        <v>3</v>
      </c>
      <c r="AP55" s="37">
        <v>1</v>
      </c>
      <c r="AQ55" s="37">
        <v>1</v>
      </c>
      <c r="AR55" s="37">
        <v>2</v>
      </c>
      <c r="AS55" s="37">
        <v>7</v>
      </c>
      <c r="AT55" s="37">
        <v>6</v>
      </c>
      <c r="AU55" s="37">
        <v>8</v>
      </c>
      <c r="AV55" s="37">
        <v>7</v>
      </c>
      <c r="AW55" s="37">
        <v>5</v>
      </c>
      <c r="AX55" s="37">
        <v>6</v>
      </c>
      <c r="AY55" s="37">
        <v>6</v>
      </c>
    </row>
    <row r="56" spans="1:51" x14ac:dyDescent="0.2">
      <c r="B56" s="180"/>
      <c r="C56" s="32"/>
      <c r="D56" s="33" t="s">
        <v>86</v>
      </c>
      <c r="E56" s="34">
        <v>15</v>
      </c>
      <c r="F56" s="34">
        <v>21</v>
      </c>
      <c r="G56" s="34">
        <v>23</v>
      </c>
      <c r="H56" s="34">
        <v>19</v>
      </c>
      <c r="I56" s="34">
        <v>20</v>
      </c>
      <c r="J56" s="34">
        <v>15</v>
      </c>
      <c r="K56" s="34">
        <v>20</v>
      </c>
      <c r="L56" s="34">
        <v>19</v>
      </c>
      <c r="M56" s="34">
        <v>16</v>
      </c>
      <c r="N56" s="34">
        <v>11</v>
      </c>
      <c r="O56" s="34">
        <v>23</v>
      </c>
      <c r="P56" s="34">
        <v>19</v>
      </c>
      <c r="Q56" s="34">
        <v>28</v>
      </c>
      <c r="R56" s="34">
        <v>21</v>
      </c>
      <c r="S56" s="34">
        <v>21</v>
      </c>
      <c r="T56" s="35">
        <v>15</v>
      </c>
      <c r="U56" s="35">
        <v>10</v>
      </c>
      <c r="V56" s="36">
        <v>15</v>
      </c>
      <c r="W56" s="36">
        <v>12</v>
      </c>
      <c r="X56" s="36">
        <v>18</v>
      </c>
      <c r="Y56" s="36">
        <v>19</v>
      </c>
      <c r="Z56" s="36">
        <v>21</v>
      </c>
      <c r="AA56" s="36">
        <v>22</v>
      </c>
      <c r="AB56" s="36">
        <v>17</v>
      </c>
      <c r="AC56" s="36">
        <v>20</v>
      </c>
      <c r="AD56" s="36">
        <v>26</v>
      </c>
      <c r="AE56" s="36">
        <v>27</v>
      </c>
      <c r="AF56" s="36">
        <v>23</v>
      </c>
      <c r="AG56" s="36">
        <v>19</v>
      </c>
      <c r="AH56" s="36">
        <v>20</v>
      </c>
      <c r="AI56" s="36">
        <v>24</v>
      </c>
      <c r="AJ56" s="36">
        <v>23</v>
      </c>
      <c r="AK56" s="36">
        <v>19</v>
      </c>
      <c r="AL56" s="36">
        <v>16</v>
      </c>
      <c r="AM56" s="37">
        <v>22</v>
      </c>
      <c r="AN56" s="37">
        <v>14</v>
      </c>
      <c r="AO56" s="37">
        <v>17</v>
      </c>
      <c r="AP56" s="37">
        <v>20</v>
      </c>
      <c r="AQ56" s="37">
        <v>17</v>
      </c>
      <c r="AR56" s="37">
        <v>16</v>
      </c>
      <c r="AS56" s="37">
        <v>24</v>
      </c>
      <c r="AT56" s="37">
        <v>22</v>
      </c>
      <c r="AU56" s="37">
        <v>19</v>
      </c>
      <c r="AV56" s="37">
        <v>18</v>
      </c>
      <c r="AW56" s="37">
        <v>16</v>
      </c>
      <c r="AX56" s="37">
        <v>14</v>
      </c>
      <c r="AY56" s="37">
        <v>16</v>
      </c>
    </row>
    <row r="57" spans="1:51" hidden="1" x14ac:dyDescent="0.2">
      <c r="A57" s="3" t="s">
        <v>58</v>
      </c>
      <c r="B57" s="73" t="s">
        <v>57</v>
      </c>
      <c r="C57" s="2" t="s">
        <v>58</v>
      </c>
      <c r="E57" s="2">
        <v>8</v>
      </c>
      <c r="F57" s="2">
        <v>8</v>
      </c>
      <c r="G57" s="2">
        <v>9</v>
      </c>
      <c r="H57" s="2">
        <v>10</v>
      </c>
      <c r="I57" s="2">
        <v>13</v>
      </c>
      <c r="J57" s="2">
        <v>15</v>
      </c>
      <c r="K57" s="2">
        <v>9</v>
      </c>
      <c r="L57" s="2">
        <v>14</v>
      </c>
      <c r="M57" s="2">
        <v>12</v>
      </c>
      <c r="N57" s="2">
        <v>13</v>
      </c>
      <c r="O57" s="2">
        <v>13</v>
      </c>
      <c r="P57" s="2">
        <v>11</v>
      </c>
      <c r="Q57" s="2">
        <v>16</v>
      </c>
      <c r="R57" s="2">
        <v>14</v>
      </c>
      <c r="S57" s="2">
        <v>8</v>
      </c>
      <c r="T57" s="3">
        <v>10</v>
      </c>
      <c r="U57" s="3">
        <v>6</v>
      </c>
      <c r="V57" s="20">
        <v>1</v>
      </c>
      <c r="W57" s="20">
        <v>0</v>
      </c>
      <c r="X57" s="20">
        <v>0</v>
      </c>
      <c r="Y57" s="20">
        <v>0</v>
      </c>
      <c r="Z57" s="20">
        <v>0</v>
      </c>
      <c r="AA57" s="20">
        <v>0</v>
      </c>
      <c r="AB57" s="20" t="s">
        <v>54</v>
      </c>
      <c r="AC57" s="20" t="s">
        <v>54</v>
      </c>
      <c r="AD57" s="20" t="s">
        <v>54</v>
      </c>
      <c r="AE57" s="20" t="s">
        <v>54</v>
      </c>
      <c r="AF57" s="20" t="s">
        <v>54</v>
      </c>
      <c r="AG57" s="20" t="s">
        <v>54</v>
      </c>
      <c r="AH57" s="20" t="s">
        <v>54</v>
      </c>
      <c r="AI57" s="20" t="s">
        <v>54</v>
      </c>
      <c r="AJ57" s="20" t="s">
        <v>54</v>
      </c>
      <c r="AK57" s="20" t="s">
        <v>54</v>
      </c>
      <c r="AL57" s="20" t="s">
        <v>54</v>
      </c>
      <c r="AR57" s="20"/>
      <c r="AS57" s="20"/>
      <c r="AT57" s="20"/>
      <c r="AU57" s="20"/>
      <c r="AV57" s="20"/>
      <c r="AW57" s="20"/>
      <c r="AX57" s="20"/>
      <c r="AY57" s="20"/>
    </row>
    <row r="58" spans="1:51" hidden="1" x14ac:dyDescent="0.2">
      <c r="B58" s="180"/>
      <c r="C58" s="26"/>
      <c r="D58" s="27" t="s">
        <v>308</v>
      </c>
      <c r="E58" s="29"/>
      <c r="F58" s="29"/>
      <c r="G58" s="29"/>
      <c r="H58" s="29"/>
      <c r="I58" s="28">
        <v>11</v>
      </c>
      <c r="J58" s="28">
        <v>13</v>
      </c>
      <c r="K58" s="28">
        <v>7</v>
      </c>
      <c r="L58" s="28">
        <v>9</v>
      </c>
      <c r="M58" s="28">
        <v>11</v>
      </c>
      <c r="N58" s="28">
        <v>9</v>
      </c>
      <c r="O58" s="28">
        <v>9</v>
      </c>
      <c r="P58" s="28">
        <v>6</v>
      </c>
      <c r="Q58" s="28">
        <v>9</v>
      </c>
      <c r="R58" s="28">
        <v>10</v>
      </c>
      <c r="S58" s="28">
        <v>5</v>
      </c>
      <c r="T58" s="29">
        <v>5</v>
      </c>
      <c r="U58" s="29">
        <v>4</v>
      </c>
      <c r="V58" s="30">
        <v>1</v>
      </c>
      <c r="W58" s="27">
        <v>0</v>
      </c>
      <c r="X58" s="27">
        <v>0</v>
      </c>
      <c r="Y58" s="27">
        <v>0</v>
      </c>
      <c r="Z58" s="27">
        <v>0</v>
      </c>
      <c r="AA58" s="27">
        <v>0</v>
      </c>
      <c r="AB58" s="27" t="s">
        <v>54</v>
      </c>
      <c r="AC58" s="27" t="s">
        <v>54</v>
      </c>
      <c r="AD58" s="27" t="s">
        <v>54</v>
      </c>
      <c r="AE58" s="27" t="s">
        <v>54</v>
      </c>
      <c r="AF58" s="27" t="s">
        <v>54</v>
      </c>
      <c r="AG58" s="27" t="s">
        <v>54</v>
      </c>
      <c r="AH58" s="27" t="s">
        <v>54</v>
      </c>
      <c r="AI58" s="27" t="s">
        <v>54</v>
      </c>
      <c r="AJ58" s="27" t="s">
        <v>54</v>
      </c>
      <c r="AK58" s="27" t="s">
        <v>54</v>
      </c>
      <c r="AL58" s="27" t="s">
        <v>54</v>
      </c>
      <c r="AM58" s="27"/>
      <c r="AN58" s="27"/>
      <c r="AO58" s="27"/>
      <c r="AP58" s="27"/>
      <c r="AQ58" s="27"/>
      <c r="AR58" s="27"/>
      <c r="AS58" s="27"/>
      <c r="AT58" s="27"/>
      <c r="AU58" s="27"/>
      <c r="AV58" s="27"/>
      <c r="AW58" s="27"/>
      <c r="AX58" s="27"/>
      <c r="AY58" s="27"/>
    </row>
    <row r="59" spans="1:51" hidden="1" x14ac:dyDescent="0.2">
      <c r="B59" s="180"/>
      <c r="C59" s="26"/>
      <c r="D59" s="27" t="s">
        <v>320</v>
      </c>
      <c r="E59" s="29"/>
      <c r="F59" s="29"/>
      <c r="G59" s="29"/>
      <c r="H59" s="29"/>
      <c r="I59" s="28">
        <v>2</v>
      </c>
      <c r="J59" s="28">
        <v>2</v>
      </c>
      <c r="K59" s="28">
        <v>2</v>
      </c>
      <c r="L59" s="28">
        <v>5</v>
      </c>
      <c r="M59" s="28">
        <v>1</v>
      </c>
      <c r="N59" s="28">
        <v>4</v>
      </c>
      <c r="O59" s="28">
        <v>4</v>
      </c>
      <c r="P59" s="28">
        <v>5</v>
      </c>
      <c r="Q59" s="28">
        <v>7</v>
      </c>
      <c r="R59" s="28">
        <v>4</v>
      </c>
      <c r="S59" s="28">
        <v>3</v>
      </c>
      <c r="T59" s="29">
        <v>5</v>
      </c>
      <c r="U59" s="29">
        <v>2</v>
      </c>
      <c r="V59" s="30"/>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row>
    <row r="60" spans="1:51" x14ac:dyDescent="0.2">
      <c r="A60" s="3" t="s">
        <v>62</v>
      </c>
      <c r="B60" s="73">
        <v>40.080100000000002</v>
      </c>
      <c r="C60" s="2" t="s">
        <v>62</v>
      </c>
      <c r="E60" s="2">
        <v>5</v>
      </c>
      <c r="F60" s="2">
        <v>9</v>
      </c>
      <c r="G60" s="2">
        <v>7</v>
      </c>
      <c r="H60" s="2">
        <v>7</v>
      </c>
      <c r="I60" s="2">
        <v>9</v>
      </c>
      <c r="J60" s="2">
        <v>6</v>
      </c>
      <c r="K60" s="2">
        <v>10</v>
      </c>
      <c r="L60" s="2">
        <v>10</v>
      </c>
      <c r="M60" s="2">
        <v>16</v>
      </c>
      <c r="N60" s="2">
        <v>9</v>
      </c>
      <c r="O60" s="2">
        <v>8</v>
      </c>
      <c r="P60" s="2">
        <v>15</v>
      </c>
      <c r="Q60" s="2">
        <v>13</v>
      </c>
      <c r="R60" s="2">
        <v>14</v>
      </c>
      <c r="S60" s="2">
        <v>12</v>
      </c>
      <c r="T60" s="3">
        <v>11</v>
      </c>
      <c r="U60" s="3">
        <v>12</v>
      </c>
      <c r="V60" s="20">
        <v>12</v>
      </c>
      <c r="W60" s="20">
        <v>12</v>
      </c>
      <c r="X60" s="20">
        <v>8</v>
      </c>
      <c r="Y60" s="20">
        <v>6</v>
      </c>
      <c r="Z60" s="20">
        <v>4</v>
      </c>
      <c r="AA60" s="20">
        <v>6</v>
      </c>
      <c r="AB60" s="20">
        <v>8</v>
      </c>
      <c r="AC60" s="20">
        <v>9</v>
      </c>
      <c r="AD60" s="20">
        <v>6</v>
      </c>
      <c r="AE60" s="20">
        <v>6</v>
      </c>
      <c r="AF60" s="20">
        <v>6</v>
      </c>
      <c r="AG60" s="20">
        <v>9</v>
      </c>
      <c r="AH60" s="20">
        <v>12</v>
      </c>
      <c r="AI60" s="20">
        <v>12</v>
      </c>
      <c r="AJ60" s="20">
        <v>6</v>
      </c>
      <c r="AK60" s="20">
        <v>2</v>
      </c>
      <c r="AL60" s="20">
        <v>0</v>
      </c>
      <c r="AR60" s="20"/>
      <c r="AS60" s="20"/>
      <c r="AT60" s="20"/>
      <c r="AU60" s="20"/>
      <c r="AV60" s="20"/>
      <c r="AW60" s="20"/>
      <c r="AX60" s="20"/>
      <c r="AY60" s="20"/>
    </row>
    <row r="61" spans="1:51" hidden="1" x14ac:dyDescent="0.2">
      <c r="B61" s="180"/>
      <c r="C61" s="3" t="s">
        <v>124</v>
      </c>
      <c r="E61" s="3">
        <v>33</v>
      </c>
      <c r="F61" s="3">
        <v>25</v>
      </c>
      <c r="G61" s="3">
        <v>8</v>
      </c>
      <c r="AD61" s="20" t="s">
        <v>54</v>
      </c>
      <c r="AE61" s="20" t="s">
        <v>54</v>
      </c>
      <c r="AF61" s="20" t="s">
        <v>54</v>
      </c>
      <c r="AG61" s="20" t="s">
        <v>54</v>
      </c>
      <c r="AH61" s="20" t="s">
        <v>54</v>
      </c>
      <c r="AI61" s="20" t="s">
        <v>54</v>
      </c>
      <c r="AJ61" s="20" t="s">
        <v>54</v>
      </c>
      <c r="AK61" s="20" t="s">
        <v>54</v>
      </c>
      <c r="AL61" s="20" t="s">
        <v>54</v>
      </c>
      <c r="AR61" s="20"/>
      <c r="AS61" s="20"/>
      <c r="AT61" s="20"/>
      <c r="AU61" s="20"/>
      <c r="AV61" s="20"/>
      <c r="AW61" s="20"/>
      <c r="AX61" s="20"/>
      <c r="AY61" s="20"/>
    </row>
    <row r="62" spans="1:51" hidden="1" x14ac:dyDescent="0.2">
      <c r="A62" s="3" t="s">
        <v>216</v>
      </c>
      <c r="B62" s="73" t="s">
        <v>72</v>
      </c>
      <c r="C62" s="2" t="s">
        <v>73</v>
      </c>
      <c r="E62" s="2">
        <v>63</v>
      </c>
      <c r="F62" s="2">
        <v>52</v>
      </c>
      <c r="G62" s="2">
        <v>32</v>
      </c>
      <c r="H62" s="2">
        <v>16</v>
      </c>
      <c r="I62" s="2">
        <v>11</v>
      </c>
      <c r="J62" s="2">
        <v>10</v>
      </c>
      <c r="K62" s="2">
        <v>9</v>
      </c>
      <c r="L62" s="2">
        <v>11</v>
      </c>
      <c r="M62" s="2">
        <v>11</v>
      </c>
      <c r="N62" s="2">
        <v>21</v>
      </c>
      <c r="O62" s="2">
        <v>10</v>
      </c>
      <c r="P62" s="2">
        <v>8</v>
      </c>
      <c r="Q62" s="2">
        <v>9</v>
      </c>
      <c r="R62" s="2">
        <v>14</v>
      </c>
      <c r="S62" s="2">
        <v>24</v>
      </c>
      <c r="T62" s="3">
        <v>14</v>
      </c>
      <c r="U62" s="3">
        <v>6</v>
      </c>
      <c r="V62" s="20">
        <v>7</v>
      </c>
      <c r="W62" s="20">
        <v>3</v>
      </c>
      <c r="X62" s="20">
        <v>1</v>
      </c>
      <c r="Y62" s="20">
        <v>0</v>
      </c>
      <c r="Z62" s="20" t="s">
        <v>54</v>
      </c>
      <c r="AA62" s="20" t="s">
        <v>54</v>
      </c>
      <c r="AB62" s="20" t="s">
        <v>54</v>
      </c>
      <c r="AC62" s="20" t="s">
        <v>54</v>
      </c>
      <c r="AD62" s="20" t="s">
        <v>54</v>
      </c>
      <c r="AE62" s="20" t="s">
        <v>54</v>
      </c>
      <c r="AF62" s="20" t="s">
        <v>54</v>
      </c>
      <c r="AG62" s="20" t="s">
        <v>54</v>
      </c>
      <c r="AH62" s="20" t="s">
        <v>54</v>
      </c>
      <c r="AI62" s="20" t="s">
        <v>54</v>
      </c>
      <c r="AJ62" s="20" t="s">
        <v>54</v>
      </c>
      <c r="AK62" s="20" t="s">
        <v>54</v>
      </c>
      <c r="AL62" s="20" t="s">
        <v>54</v>
      </c>
      <c r="AR62" s="20"/>
      <c r="AS62" s="20"/>
      <c r="AT62" s="20"/>
      <c r="AU62" s="20"/>
      <c r="AV62" s="20"/>
      <c r="AW62" s="20"/>
      <c r="AX62" s="20"/>
      <c r="AY62" s="20"/>
    </row>
    <row r="63" spans="1:51" hidden="1" x14ac:dyDescent="0.2">
      <c r="A63" s="3" t="s">
        <v>273</v>
      </c>
      <c r="B63" s="73" t="s">
        <v>142</v>
      </c>
      <c r="C63" s="2" t="s">
        <v>143</v>
      </c>
      <c r="E63" s="2">
        <v>26</v>
      </c>
      <c r="F63" s="2">
        <v>19</v>
      </c>
      <c r="G63" s="2">
        <v>19</v>
      </c>
      <c r="H63" s="2">
        <v>21</v>
      </c>
      <c r="I63" s="2">
        <v>18</v>
      </c>
      <c r="J63" s="2">
        <v>15</v>
      </c>
      <c r="K63" s="2">
        <v>11</v>
      </c>
      <c r="L63" s="2">
        <v>24</v>
      </c>
      <c r="M63" s="2">
        <v>16</v>
      </c>
      <c r="N63" s="2">
        <v>17</v>
      </c>
      <c r="O63" s="2">
        <v>9</v>
      </c>
      <c r="P63" s="2">
        <v>2</v>
      </c>
      <c r="Q63" s="2">
        <v>2</v>
      </c>
      <c r="R63" s="2">
        <v>0</v>
      </c>
      <c r="S63" s="2">
        <v>0</v>
      </c>
      <c r="T63" s="3">
        <v>0</v>
      </c>
      <c r="AR63" s="20"/>
      <c r="AS63" s="20"/>
      <c r="AT63" s="20"/>
      <c r="AU63" s="20"/>
      <c r="AV63" s="20"/>
      <c r="AW63" s="20"/>
      <c r="AX63" s="20"/>
      <c r="AY63" s="20"/>
    </row>
    <row r="64" spans="1:51" x14ac:dyDescent="0.2">
      <c r="A64" s="3" t="s">
        <v>307</v>
      </c>
      <c r="B64" s="73">
        <v>44.040100000000002</v>
      </c>
      <c r="C64" s="2" t="s">
        <v>141</v>
      </c>
      <c r="E64" s="2" t="s">
        <v>54</v>
      </c>
      <c r="F64" s="2" t="s">
        <v>54</v>
      </c>
      <c r="G64" s="2">
        <v>5</v>
      </c>
      <c r="H64" s="2">
        <v>22</v>
      </c>
      <c r="I64" s="2">
        <v>25</v>
      </c>
      <c r="J64" s="2">
        <v>30</v>
      </c>
      <c r="K64" s="2">
        <v>29</v>
      </c>
      <c r="L64" s="2">
        <v>38</v>
      </c>
      <c r="M64" s="2">
        <v>34</v>
      </c>
      <c r="N64" s="2">
        <v>53</v>
      </c>
      <c r="O64" s="2">
        <v>63</v>
      </c>
      <c r="P64" s="2">
        <v>79</v>
      </c>
      <c r="Q64" s="2">
        <v>81</v>
      </c>
      <c r="R64" s="2">
        <v>99</v>
      </c>
      <c r="S64" s="2">
        <v>84</v>
      </c>
      <c r="T64" s="3">
        <v>100</v>
      </c>
      <c r="U64" s="3">
        <v>99</v>
      </c>
      <c r="V64" s="20">
        <v>109</v>
      </c>
      <c r="W64" s="20">
        <v>101</v>
      </c>
      <c r="X64" s="20">
        <v>86</v>
      </c>
      <c r="Y64" s="20">
        <v>96</v>
      </c>
      <c r="Z64" s="20">
        <v>87</v>
      </c>
      <c r="AA64" s="20">
        <v>97</v>
      </c>
      <c r="AB64" s="20">
        <v>102</v>
      </c>
      <c r="AC64" s="20">
        <v>111</v>
      </c>
      <c r="AD64" s="20">
        <v>111</v>
      </c>
      <c r="AE64" s="20">
        <v>105</v>
      </c>
      <c r="AF64" s="20">
        <v>114</v>
      </c>
      <c r="AG64" s="20">
        <v>108</v>
      </c>
      <c r="AH64" s="20">
        <v>113</v>
      </c>
      <c r="AI64" s="20">
        <v>111</v>
      </c>
      <c r="AJ64" s="20">
        <v>143</v>
      </c>
      <c r="AK64" s="20">
        <v>133</v>
      </c>
      <c r="AL64" s="20">
        <v>138</v>
      </c>
      <c r="AM64" s="20">
        <v>139</v>
      </c>
      <c r="AN64" s="20">
        <v>128</v>
      </c>
      <c r="AO64" s="20">
        <v>122</v>
      </c>
      <c r="AP64" s="20">
        <v>114</v>
      </c>
      <c r="AQ64" s="20">
        <v>102</v>
      </c>
      <c r="AR64" s="20">
        <v>91</v>
      </c>
      <c r="AS64" s="20">
        <v>77</v>
      </c>
      <c r="AT64" s="20">
        <v>60</v>
      </c>
      <c r="AU64" s="20">
        <v>73</v>
      </c>
      <c r="AV64" s="20">
        <v>69</v>
      </c>
      <c r="AW64" s="20">
        <v>56</v>
      </c>
      <c r="AX64" s="20">
        <v>47</v>
      </c>
      <c r="AY64" s="20">
        <v>48</v>
      </c>
    </row>
    <row r="65" spans="1:51" x14ac:dyDescent="0.2">
      <c r="A65" s="3" t="s">
        <v>64</v>
      </c>
      <c r="B65" s="52" t="s">
        <v>493</v>
      </c>
      <c r="C65" s="3" t="s">
        <v>64</v>
      </c>
      <c r="W65" s="20">
        <v>0</v>
      </c>
      <c r="X65" s="20">
        <v>39</v>
      </c>
      <c r="Y65" s="20">
        <v>48</v>
      </c>
      <c r="Z65" s="20">
        <v>61</v>
      </c>
      <c r="AA65" s="20">
        <v>53</v>
      </c>
      <c r="AB65" s="20">
        <v>45</v>
      </c>
      <c r="AC65" s="20">
        <v>45</v>
      </c>
      <c r="AD65" s="20">
        <v>60</v>
      </c>
      <c r="AE65" s="20">
        <v>55</v>
      </c>
      <c r="AF65" s="20">
        <v>53</v>
      </c>
      <c r="AG65" s="20">
        <v>39</v>
      </c>
      <c r="AH65" s="20">
        <v>48</v>
      </c>
      <c r="AI65" s="20">
        <v>76</v>
      </c>
      <c r="AJ65" s="20">
        <v>93</v>
      </c>
      <c r="AK65" s="20">
        <v>84</v>
      </c>
      <c r="AL65" s="20">
        <v>65</v>
      </c>
      <c r="AM65" s="20">
        <v>66</v>
      </c>
      <c r="AN65" s="20">
        <v>69</v>
      </c>
      <c r="AO65" s="20">
        <v>63</v>
      </c>
      <c r="AP65" s="20">
        <v>50</v>
      </c>
      <c r="AQ65" s="20">
        <v>53</v>
      </c>
      <c r="AR65" s="20">
        <v>44</v>
      </c>
      <c r="AS65" s="20">
        <v>51</v>
      </c>
      <c r="AT65" s="20">
        <v>52</v>
      </c>
      <c r="AU65" s="20">
        <v>63</v>
      </c>
      <c r="AV65" s="20">
        <f>SUM(AV66:AV67)</f>
        <v>65</v>
      </c>
      <c r="AW65" s="20">
        <f>SUM(AW66:AW67)</f>
        <v>61</v>
      </c>
      <c r="AX65" s="20">
        <f>SUM(AX66:AX67)</f>
        <v>36</v>
      </c>
      <c r="AY65" s="20">
        <f>SUM(AY66:AY67)</f>
        <v>30</v>
      </c>
    </row>
    <row r="66" spans="1:51" x14ac:dyDescent="0.2">
      <c r="B66" s="180" t="s">
        <v>54</v>
      </c>
      <c r="C66" s="32"/>
      <c r="D66" s="37" t="s">
        <v>308</v>
      </c>
      <c r="E66" s="32"/>
      <c r="F66" s="32"/>
      <c r="G66" s="32"/>
      <c r="H66" s="32"/>
      <c r="I66" s="32"/>
      <c r="J66" s="32"/>
      <c r="K66" s="32"/>
      <c r="L66" s="32"/>
      <c r="M66" s="32"/>
      <c r="N66" s="32"/>
      <c r="O66" s="32"/>
      <c r="P66" s="32"/>
      <c r="Q66" s="32"/>
      <c r="R66" s="32"/>
      <c r="S66" s="32"/>
      <c r="T66" s="32"/>
      <c r="U66" s="32"/>
      <c r="V66" s="46"/>
      <c r="W66" s="46" t="s">
        <v>54</v>
      </c>
      <c r="X66" s="46" t="s">
        <v>54</v>
      </c>
      <c r="Y66" s="46" t="s">
        <v>54</v>
      </c>
      <c r="Z66" s="46" t="s">
        <v>54</v>
      </c>
      <c r="AA66" s="46" t="s">
        <v>54</v>
      </c>
      <c r="AB66" s="46" t="s">
        <v>54</v>
      </c>
      <c r="AC66" s="46" t="s">
        <v>54</v>
      </c>
      <c r="AD66" s="46" t="s">
        <v>54</v>
      </c>
      <c r="AE66" s="46" t="s">
        <v>54</v>
      </c>
      <c r="AF66" s="46" t="s">
        <v>54</v>
      </c>
      <c r="AG66" s="46" t="s">
        <v>54</v>
      </c>
      <c r="AH66" s="46" t="s">
        <v>54</v>
      </c>
      <c r="AI66" s="46" t="s">
        <v>54</v>
      </c>
      <c r="AJ66" s="37">
        <v>83</v>
      </c>
      <c r="AK66" s="37">
        <v>76</v>
      </c>
      <c r="AL66" s="37">
        <v>58</v>
      </c>
      <c r="AM66" s="37">
        <v>64</v>
      </c>
      <c r="AN66" s="37">
        <v>68</v>
      </c>
      <c r="AO66" s="37">
        <v>61</v>
      </c>
      <c r="AP66" s="37">
        <v>48</v>
      </c>
      <c r="AQ66" s="37">
        <v>53</v>
      </c>
      <c r="AR66" s="37">
        <v>44</v>
      </c>
      <c r="AS66" s="37">
        <v>51</v>
      </c>
      <c r="AT66" s="37">
        <v>52</v>
      </c>
      <c r="AU66" s="37">
        <v>63</v>
      </c>
      <c r="AV66" s="37">
        <v>65</v>
      </c>
      <c r="AW66" s="37">
        <v>61</v>
      </c>
      <c r="AX66" s="37">
        <v>36</v>
      </c>
      <c r="AY66" s="37">
        <v>30</v>
      </c>
    </row>
    <row r="67" spans="1:51" x14ac:dyDescent="0.2">
      <c r="B67" s="180"/>
      <c r="C67" s="32"/>
      <c r="D67" s="37" t="s">
        <v>198</v>
      </c>
      <c r="E67" s="32"/>
      <c r="F67" s="32"/>
      <c r="G67" s="32"/>
      <c r="H67" s="32"/>
      <c r="I67" s="32"/>
      <c r="J67" s="32"/>
      <c r="K67" s="32"/>
      <c r="L67" s="32"/>
      <c r="M67" s="32"/>
      <c r="N67" s="32"/>
      <c r="O67" s="32"/>
      <c r="P67" s="32"/>
      <c r="Q67" s="32"/>
      <c r="R67" s="32"/>
      <c r="S67" s="32"/>
      <c r="T67" s="32"/>
      <c r="U67" s="32"/>
      <c r="V67" s="46"/>
      <c r="W67" s="46"/>
      <c r="X67" s="46"/>
      <c r="Y67" s="46"/>
      <c r="Z67" s="46"/>
      <c r="AA67" s="46"/>
      <c r="AB67" s="46"/>
      <c r="AC67" s="46"/>
      <c r="AD67" s="46" t="s">
        <v>54</v>
      </c>
      <c r="AE67" s="46" t="s">
        <v>54</v>
      </c>
      <c r="AF67" s="46" t="s">
        <v>54</v>
      </c>
      <c r="AG67" s="46" t="s">
        <v>54</v>
      </c>
      <c r="AH67" s="46" t="s">
        <v>54</v>
      </c>
      <c r="AI67" s="46" t="s">
        <v>54</v>
      </c>
      <c r="AJ67" s="37">
        <v>10</v>
      </c>
      <c r="AK67" s="37">
        <v>8</v>
      </c>
      <c r="AL67" s="37">
        <v>7</v>
      </c>
      <c r="AM67" s="37">
        <v>2</v>
      </c>
      <c r="AN67" s="37">
        <v>1</v>
      </c>
      <c r="AO67" s="37">
        <v>2</v>
      </c>
      <c r="AP67" s="37">
        <v>2</v>
      </c>
      <c r="AQ67" s="37">
        <v>0</v>
      </c>
      <c r="AR67" s="37">
        <v>0</v>
      </c>
      <c r="AS67" s="37">
        <v>0</v>
      </c>
      <c r="AT67" s="37">
        <v>0</v>
      </c>
      <c r="AU67" s="37">
        <v>0</v>
      </c>
      <c r="AV67" s="37">
        <v>0</v>
      </c>
      <c r="AW67" s="37">
        <v>0</v>
      </c>
      <c r="AX67" s="37">
        <v>0</v>
      </c>
      <c r="AY67" s="37">
        <v>0</v>
      </c>
    </row>
    <row r="68" spans="1:51" x14ac:dyDescent="0.2">
      <c r="A68" s="3" t="s">
        <v>74</v>
      </c>
      <c r="B68" s="73">
        <v>45.110100000000003</v>
      </c>
      <c r="C68" s="2" t="s">
        <v>74</v>
      </c>
      <c r="E68" s="2">
        <v>21</v>
      </c>
      <c r="F68" s="2">
        <v>16</v>
      </c>
      <c r="G68" s="2">
        <v>9</v>
      </c>
      <c r="H68" s="2">
        <v>11</v>
      </c>
      <c r="I68" s="2">
        <v>10</v>
      </c>
      <c r="J68" s="2">
        <v>11</v>
      </c>
      <c r="K68" s="2">
        <v>7</v>
      </c>
      <c r="L68" s="2">
        <v>8</v>
      </c>
      <c r="M68" s="2">
        <v>16</v>
      </c>
      <c r="N68" s="2">
        <v>16</v>
      </c>
      <c r="O68" s="2">
        <v>19</v>
      </c>
      <c r="P68" s="2">
        <v>15</v>
      </c>
      <c r="Q68" s="2">
        <v>23</v>
      </c>
      <c r="R68" s="2">
        <v>27</v>
      </c>
      <c r="S68" s="2">
        <v>32</v>
      </c>
      <c r="T68" s="3">
        <v>24</v>
      </c>
      <c r="U68" s="3">
        <v>32</v>
      </c>
      <c r="V68" s="20">
        <v>39</v>
      </c>
      <c r="W68" s="20">
        <v>37</v>
      </c>
      <c r="X68" s="20">
        <v>35</v>
      </c>
      <c r="Y68" s="20">
        <v>25</v>
      </c>
      <c r="Z68" s="20">
        <v>33</v>
      </c>
      <c r="AA68" s="20">
        <v>29</v>
      </c>
      <c r="AB68" s="20">
        <v>24</v>
      </c>
      <c r="AC68" s="20">
        <v>23</v>
      </c>
      <c r="AD68" s="20">
        <v>36</v>
      </c>
      <c r="AE68" s="20">
        <v>33</v>
      </c>
      <c r="AF68" s="20">
        <v>31</v>
      </c>
      <c r="AG68" s="20">
        <v>29</v>
      </c>
      <c r="AH68" s="20">
        <v>22</v>
      </c>
      <c r="AI68" s="20">
        <v>18</v>
      </c>
      <c r="AJ68" s="20">
        <v>22</v>
      </c>
      <c r="AK68" s="20">
        <v>27</v>
      </c>
      <c r="AL68" s="20">
        <v>27</v>
      </c>
      <c r="AM68" s="20">
        <v>32</v>
      </c>
      <c r="AN68" s="20">
        <v>27</v>
      </c>
      <c r="AO68" s="20">
        <v>26</v>
      </c>
      <c r="AP68" s="20">
        <v>29</v>
      </c>
      <c r="AQ68" s="20">
        <v>25</v>
      </c>
      <c r="AR68" s="20">
        <v>24</v>
      </c>
      <c r="AS68" s="20">
        <v>21</v>
      </c>
      <c r="AT68" s="20">
        <v>15</v>
      </c>
      <c r="AU68" s="20">
        <v>15</v>
      </c>
      <c r="AV68" s="20">
        <v>17</v>
      </c>
      <c r="AW68" s="20">
        <v>15</v>
      </c>
      <c r="AX68" s="20">
        <v>16</v>
      </c>
      <c r="AY68" s="20">
        <v>11</v>
      </c>
    </row>
    <row r="69" spans="1:51" hidden="1" x14ac:dyDescent="0.2">
      <c r="A69" s="24"/>
      <c r="C69" s="48"/>
      <c r="D69" s="49" t="s">
        <v>75</v>
      </c>
      <c r="E69" s="50">
        <v>2</v>
      </c>
      <c r="F69" s="50">
        <v>0</v>
      </c>
      <c r="G69" s="50">
        <v>0</v>
      </c>
      <c r="H69" s="50">
        <v>0</v>
      </c>
      <c r="I69" s="50">
        <v>1</v>
      </c>
      <c r="J69" s="50">
        <v>0</v>
      </c>
      <c r="K69" s="50">
        <v>0</v>
      </c>
      <c r="L69" s="50">
        <v>0</v>
      </c>
      <c r="M69" s="50">
        <v>0</v>
      </c>
      <c r="N69" s="50">
        <v>0</v>
      </c>
      <c r="O69" s="50">
        <v>0</v>
      </c>
      <c r="P69" s="50">
        <v>0</v>
      </c>
      <c r="Q69" s="50">
        <v>0</v>
      </c>
      <c r="R69" s="50">
        <v>0</v>
      </c>
      <c r="S69" s="50">
        <v>0</v>
      </c>
      <c r="T69" s="48"/>
      <c r="U69" s="48"/>
      <c r="V69" s="51"/>
      <c r="W69" s="51"/>
      <c r="X69" s="51"/>
      <c r="Y69" s="51"/>
      <c r="Z69" s="51"/>
      <c r="AA69" s="51"/>
      <c r="AB69" s="51"/>
      <c r="AC69" s="51"/>
      <c r="AD69" s="51"/>
      <c r="AE69" s="51"/>
      <c r="AF69" s="51"/>
      <c r="AG69" s="51"/>
      <c r="AH69" s="51"/>
      <c r="AI69" s="51"/>
      <c r="AJ69" s="51"/>
      <c r="AK69" s="51"/>
      <c r="AL69" s="51"/>
      <c r="AR69" s="20"/>
      <c r="AS69" s="20"/>
      <c r="AT69" s="20"/>
      <c r="AU69" s="20"/>
      <c r="AV69" s="20"/>
      <c r="AW69" s="20"/>
      <c r="AX69" s="20"/>
      <c r="AY69" s="20"/>
    </row>
    <row r="70" spans="1:51" s="17" customFormat="1" ht="15" x14ac:dyDescent="0.25">
      <c r="A70" s="119" t="s">
        <v>271</v>
      </c>
      <c r="B70" s="119"/>
      <c r="C70" s="119"/>
      <c r="D70" s="130"/>
      <c r="E70" s="131">
        <v>0</v>
      </c>
      <c r="F70" s="131">
        <v>0</v>
      </c>
      <c r="G70" s="131">
        <v>0</v>
      </c>
      <c r="H70" s="131">
        <v>0</v>
      </c>
      <c r="I70" s="131">
        <v>0</v>
      </c>
      <c r="J70" s="131">
        <v>0</v>
      </c>
      <c r="K70" s="131">
        <v>0</v>
      </c>
      <c r="L70" s="131">
        <v>0</v>
      </c>
      <c r="M70" s="131">
        <v>0</v>
      </c>
      <c r="N70" s="131">
        <v>0</v>
      </c>
      <c r="O70" s="131">
        <v>0</v>
      </c>
      <c r="P70" s="131">
        <v>0</v>
      </c>
      <c r="Q70" s="131">
        <v>0</v>
      </c>
      <c r="R70" s="131">
        <v>0</v>
      </c>
      <c r="S70" s="131">
        <v>0</v>
      </c>
      <c r="T70" s="131">
        <v>0</v>
      </c>
      <c r="U70" s="131">
        <v>0</v>
      </c>
      <c r="V70" s="124">
        <v>0</v>
      </c>
      <c r="W70" s="124">
        <v>0</v>
      </c>
      <c r="X70" s="124">
        <v>0</v>
      </c>
      <c r="Y70" s="124">
        <v>0</v>
      </c>
      <c r="Z70" s="124">
        <v>0</v>
      </c>
      <c r="AA70" s="124">
        <v>0</v>
      </c>
      <c r="AB70" s="124">
        <v>0</v>
      </c>
      <c r="AC70" s="124">
        <v>0</v>
      </c>
      <c r="AD70" s="124">
        <v>0</v>
      </c>
      <c r="AE70" s="124">
        <v>0</v>
      </c>
      <c r="AF70" s="124">
        <v>0</v>
      </c>
      <c r="AG70" s="124">
        <v>0</v>
      </c>
      <c r="AH70" s="124">
        <v>0</v>
      </c>
      <c r="AI70" s="124">
        <v>0</v>
      </c>
      <c r="AJ70" s="124">
        <v>0</v>
      </c>
      <c r="AK70" s="124">
        <v>0</v>
      </c>
      <c r="AL70" s="124">
        <v>0</v>
      </c>
      <c r="AM70" s="124">
        <v>0</v>
      </c>
      <c r="AN70" s="124">
        <v>36</v>
      </c>
      <c r="AO70" s="122">
        <v>25</v>
      </c>
      <c r="AP70" s="122">
        <v>31</v>
      </c>
      <c r="AQ70" s="122">
        <v>48</v>
      </c>
      <c r="AR70" s="122">
        <v>75</v>
      </c>
      <c r="AS70" s="122">
        <v>92</v>
      </c>
      <c r="AT70" s="122">
        <v>88</v>
      </c>
      <c r="AU70" s="168">
        <f>AU71+AU72</f>
        <v>80</v>
      </c>
      <c r="AV70" s="168">
        <f>AV71+AV72</f>
        <v>86</v>
      </c>
      <c r="AW70" s="168">
        <f>AW71+AW72</f>
        <v>83</v>
      </c>
      <c r="AX70" s="168">
        <f>AX71+AX72</f>
        <v>86</v>
      </c>
      <c r="AY70" s="168">
        <f>AY71+AY72</f>
        <v>79</v>
      </c>
    </row>
    <row r="71" spans="1:51" x14ac:dyDescent="0.2">
      <c r="A71" s="3" t="s">
        <v>483</v>
      </c>
      <c r="B71" s="52" t="s">
        <v>420</v>
      </c>
      <c r="C71" s="3" t="s">
        <v>233</v>
      </c>
      <c r="D71" s="38"/>
      <c r="E71" s="2"/>
      <c r="F71" s="2"/>
      <c r="G71" s="2"/>
      <c r="H71" s="2"/>
      <c r="I71" s="2"/>
      <c r="J71" s="2"/>
      <c r="K71" s="2"/>
      <c r="L71" s="2"/>
      <c r="M71" s="2"/>
      <c r="N71" s="2"/>
      <c r="O71" s="2"/>
      <c r="P71" s="2"/>
      <c r="Q71" s="2"/>
      <c r="R71" s="2"/>
      <c r="S71" s="2"/>
      <c r="AN71" s="20">
        <v>36</v>
      </c>
      <c r="AO71" s="20">
        <v>25</v>
      </c>
      <c r="AP71" s="20">
        <v>25</v>
      </c>
      <c r="AQ71" s="20">
        <v>38</v>
      </c>
      <c r="AR71" s="20">
        <v>52</v>
      </c>
      <c r="AS71" s="20">
        <v>60</v>
      </c>
      <c r="AT71" s="20">
        <v>58</v>
      </c>
      <c r="AU71" s="20">
        <v>59</v>
      </c>
      <c r="AV71" s="20">
        <v>62</v>
      </c>
      <c r="AW71" s="20">
        <v>67</v>
      </c>
      <c r="AX71" s="20">
        <v>66</v>
      </c>
      <c r="AY71" s="20">
        <v>60</v>
      </c>
    </row>
    <row r="72" spans="1:51" x14ac:dyDescent="0.2">
      <c r="A72" s="3" t="s">
        <v>483</v>
      </c>
      <c r="B72" s="25" t="s">
        <v>316</v>
      </c>
      <c r="C72" s="202" t="s">
        <v>571</v>
      </c>
      <c r="D72" s="157"/>
      <c r="E72" s="2"/>
      <c r="F72" s="2"/>
      <c r="G72" s="2"/>
      <c r="H72" s="2"/>
      <c r="I72" s="2"/>
      <c r="J72" s="2"/>
      <c r="K72" s="2"/>
      <c r="L72" s="2"/>
      <c r="M72" s="2"/>
      <c r="N72" s="2"/>
      <c r="O72" s="2"/>
      <c r="P72" s="2"/>
      <c r="Q72" s="2"/>
      <c r="R72" s="2"/>
      <c r="S72" s="2"/>
      <c r="AP72" s="158">
        <v>6</v>
      </c>
      <c r="AQ72" s="158">
        <v>10</v>
      </c>
      <c r="AR72" s="158">
        <v>23</v>
      </c>
      <c r="AS72" s="158">
        <v>32</v>
      </c>
      <c r="AT72" s="158">
        <v>30</v>
      </c>
      <c r="AU72" s="158">
        <v>21</v>
      </c>
      <c r="AV72" s="158">
        <v>24</v>
      </c>
      <c r="AW72" s="158">
        <v>16</v>
      </c>
      <c r="AX72" s="158">
        <v>20</v>
      </c>
      <c r="AY72" s="158">
        <v>19</v>
      </c>
    </row>
    <row r="73" spans="1:51" s="17" customFormat="1" ht="15" x14ac:dyDescent="0.25">
      <c r="A73" s="119" t="s">
        <v>251</v>
      </c>
      <c r="B73" s="119"/>
      <c r="C73" s="119"/>
      <c r="D73" s="130"/>
      <c r="E73" s="131">
        <v>738</v>
      </c>
      <c r="F73" s="131">
        <v>725</v>
      </c>
      <c r="G73" s="131">
        <v>720</v>
      </c>
      <c r="H73" s="131">
        <v>855</v>
      </c>
      <c r="I73" s="131">
        <v>917</v>
      </c>
      <c r="J73" s="131">
        <v>866</v>
      </c>
      <c r="K73" s="131">
        <v>716</v>
      </c>
      <c r="L73" s="131">
        <v>658</v>
      </c>
      <c r="M73" s="131">
        <v>570</v>
      </c>
      <c r="N73" s="131">
        <v>599</v>
      </c>
      <c r="O73" s="131">
        <v>588</v>
      </c>
      <c r="P73" s="131">
        <v>623</v>
      </c>
      <c r="Q73" s="131">
        <v>638</v>
      </c>
      <c r="R73" s="131">
        <v>598</v>
      </c>
      <c r="S73" s="131">
        <v>556</v>
      </c>
      <c r="T73" s="131">
        <v>519</v>
      </c>
      <c r="U73" s="131">
        <v>477</v>
      </c>
      <c r="V73" s="124">
        <v>409</v>
      </c>
      <c r="W73" s="124">
        <v>369</v>
      </c>
      <c r="X73" s="124">
        <v>316</v>
      </c>
      <c r="Y73" s="124">
        <v>275</v>
      </c>
      <c r="Z73" s="124">
        <v>288</v>
      </c>
      <c r="AA73" s="124">
        <v>320</v>
      </c>
      <c r="AB73" s="124">
        <v>343</v>
      </c>
      <c r="AC73" s="124">
        <v>356</v>
      </c>
      <c r="AD73" s="124">
        <v>353</v>
      </c>
      <c r="AE73" s="124">
        <v>351</v>
      </c>
      <c r="AF73" s="124">
        <v>323</v>
      </c>
      <c r="AG73" s="124">
        <v>279</v>
      </c>
      <c r="AH73" s="124">
        <v>299</v>
      </c>
      <c r="AI73" s="124">
        <v>319</v>
      </c>
      <c r="AJ73" s="124">
        <v>273</v>
      </c>
      <c r="AK73" s="124">
        <v>283</v>
      </c>
      <c r="AL73" s="124">
        <v>252</v>
      </c>
      <c r="AM73" s="124">
        <v>233</v>
      </c>
      <c r="AN73" s="124">
        <v>228</v>
      </c>
      <c r="AO73" s="122">
        <v>234</v>
      </c>
      <c r="AP73" s="122">
        <v>243</v>
      </c>
      <c r="AQ73" s="122">
        <v>231</v>
      </c>
      <c r="AR73" s="122">
        <v>192</v>
      </c>
      <c r="AS73" s="122">
        <v>172</v>
      </c>
      <c r="AT73" s="122">
        <v>354</v>
      </c>
      <c r="AU73" s="122">
        <f>SUM(AU74,AU78,AU94,AU109)</f>
        <v>463</v>
      </c>
      <c r="AV73" s="122">
        <f>SUM(AV74,AV78,AV94,AV109)</f>
        <v>541</v>
      </c>
      <c r="AW73" s="122">
        <f>SUM(AW74,AW78,AW94,AW109)</f>
        <v>581</v>
      </c>
      <c r="AX73" s="122">
        <f>SUM(AX74,AX78,AX94,AX109)</f>
        <v>581</v>
      </c>
      <c r="AY73" s="122">
        <f>SUM(AY74,AY78,AY94,AY109)</f>
        <v>548</v>
      </c>
    </row>
    <row r="74" spans="1:51" ht="15" x14ac:dyDescent="0.2">
      <c r="A74" s="3" t="s">
        <v>252</v>
      </c>
      <c r="B74" s="180" t="s">
        <v>618</v>
      </c>
      <c r="C74" s="3" t="s">
        <v>106</v>
      </c>
      <c r="U74" s="3">
        <v>5</v>
      </c>
      <c r="V74" s="20">
        <v>13</v>
      </c>
      <c r="W74" s="20">
        <v>11</v>
      </c>
      <c r="X74" s="20">
        <v>13</v>
      </c>
      <c r="Y74" s="20">
        <v>16</v>
      </c>
      <c r="Z74" s="20">
        <v>16</v>
      </c>
      <c r="AA74" s="20">
        <v>16</v>
      </c>
      <c r="AB74" s="20">
        <v>29</v>
      </c>
      <c r="AC74" s="20">
        <v>27</v>
      </c>
      <c r="AD74" s="20">
        <v>37</v>
      </c>
      <c r="AE74" s="20">
        <v>48</v>
      </c>
      <c r="AF74" s="20">
        <v>32</v>
      </c>
      <c r="AG74" s="20">
        <v>20</v>
      </c>
      <c r="AH74" s="20">
        <v>23</v>
      </c>
      <c r="AI74" s="20">
        <v>31</v>
      </c>
      <c r="AJ74" s="20">
        <v>35</v>
      </c>
      <c r="AK74" s="20">
        <v>37</v>
      </c>
      <c r="AL74" s="20">
        <v>39</v>
      </c>
      <c r="AM74" s="20">
        <v>31</v>
      </c>
      <c r="AN74" s="20">
        <v>34</v>
      </c>
      <c r="AO74" s="20">
        <v>38</v>
      </c>
      <c r="AP74" s="20">
        <v>46</v>
      </c>
      <c r="AQ74" s="20">
        <v>46</v>
      </c>
      <c r="AR74" s="20">
        <v>47</v>
      </c>
      <c r="AS74" s="20">
        <v>44</v>
      </c>
      <c r="AT74" s="20">
        <v>37</v>
      </c>
      <c r="AU74" s="20">
        <v>37</v>
      </c>
      <c r="AV74" s="20">
        <f>SUM(AV75:AV77)</f>
        <v>37</v>
      </c>
      <c r="AW74" s="20">
        <f>SUM(AW75:AW77)</f>
        <v>48</v>
      </c>
      <c r="AX74" s="20">
        <f>SUM(AX75:AX77)</f>
        <v>52</v>
      </c>
      <c r="AY74" s="20">
        <f>SUM(AY75:AY77)</f>
        <v>57</v>
      </c>
    </row>
    <row r="75" spans="1:51" x14ac:dyDescent="0.2">
      <c r="B75" s="180"/>
      <c r="C75" s="32"/>
      <c r="D75" s="37" t="s">
        <v>308</v>
      </c>
      <c r="E75" s="32"/>
      <c r="F75" s="32"/>
      <c r="G75" s="32"/>
      <c r="H75" s="32"/>
      <c r="I75" s="32"/>
      <c r="J75" s="32"/>
      <c r="K75" s="32"/>
      <c r="L75" s="32"/>
      <c r="M75" s="32"/>
      <c r="N75" s="32"/>
      <c r="O75" s="32"/>
      <c r="P75" s="32"/>
      <c r="Q75" s="32"/>
      <c r="R75" s="32"/>
      <c r="S75" s="32"/>
      <c r="T75" s="32"/>
      <c r="U75" s="32"/>
      <c r="V75" s="46"/>
      <c r="W75" s="37"/>
      <c r="X75" s="37"/>
      <c r="Y75" s="37"/>
      <c r="Z75" s="37"/>
      <c r="AA75" s="37"/>
      <c r="AB75" s="37"/>
      <c r="AC75" s="37"/>
      <c r="AD75" s="37"/>
      <c r="AE75" s="37"/>
      <c r="AF75" s="37"/>
      <c r="AG75" s="37"/>
      <c r="AH75" s="37"/>
      <c r="AI75" s="37"/>
      <c r="AJ75" s="37"/>
      <c r="AK75" s="37"/>
      <c r="AL75" s="37"/>
      <c r="AM75" s="37"/>
      <c r="AN75" s="37"/>
      <c r="AO75" s="37">
        <v>32</v>
      </c>
      <c r="AP75" s="37">
        <v>39</v>
      </c>
      <c r="AQ75" s="37">
        <v>30</v>
      </c>
      <c r="AR75" s="37">
        <v>39</v>
      </c>
      <c r="AS75" s="37">
        <v>32</v>
      </c>
      <c r="AT75" s="37">
        <v>33</v>
      </c>
      <c r="AU75" s="37">
        <v>23</v>
      </c>
      <c r="AV75" s="37">
        <v>21</v>
      </c>
      <c r="AW75" s="37">
        <v>28</v>
      </c>
      <c r="AX75" s="37">
        <v>36</v>
      </c>
      <c r="AY75" s="37">
        <f>14+15</f>
        <v>29</v>
      </c>
    </row>
    <row r="76" spans="1:51" x14ac:dyDescent="0.2">
      <c r="B76" s="180"/>
      <c r="C76" s="32"/>
      <c r="D76" s="37" t="s">
        <v>321</v>
      </c>
      <c r="E76" s="32"/>
      <c r="F76" s="32"/>
      <c r="G76" s="32"/>
      <c r="H76" s="32"/>
      <c r="I76" s="32"/>
      <c r="J76" s="32"/>
      <c r="K76" s="32"/>
      <c r="L76" s="32"/>
      <c r="M76" s="32"/>
      <c r="N76" s="32"/>
      <c r="O76" s="32"/>
      <c r="P76" s="32"/>
      <c r="Q76" s="32"/>
      <c r="R76" s="32"/>
      <c r="S76" s="32"/>
      <c r="T76" s="32"/>
      <c r="U76" s="32"/>
      <c r="V76" s="46"/>
      <c r="W76" s="37"/>
      <c r="X76" s="37"/>
      <c r="Y76" s="37"/>
      <c r="Z76" s="37"/>
      <c r="AA76" s="37"/>
      <c r="AB76" s="37"/>
      <c r="AC76" s="37"/>
      <c r="AD76" s="37"/>
      <c r="AE76" s="37"/>
      <c r="AF76" s="37"/>
      <c r="AG76" s="37"/>
      <c r="AH76" s="37"/>
      <c r="AI76" s="37"/>
      <c r="AJ76" s="37"/>
      <c r="AK76" s="37"/>
      <c r="AL76" s="37"/>
      <c r="AM76" s="37"/>
      <c r="AN76" s="37"/>
      <c r="AO76" s="37"/>
      <c r="AP76" s="37">
        <v>0</v>
      </c>
      <c r="AQ76" s="37">
        <v>1</v>
      </c>
      <c r="AR76" s="37">
        <v>3</v>
      </c>
      <c r="AS76" s="37">
        <v>2</v>
      </c>
      <c r="AT76" s="37">
        <v>1</v>
      </c>
      <c r="AU76" s="37">
        <v>4</v>
      </c>
      <c r="AV76" s="37">
        <v>5</v>
      </c>
      <c r="AW76" s="37">
        <v>10</v>
      </c>
      <c r="AX76" s="37">
        <v>6</v>
      </c>
      <c r="AY76" s="37">
        <f>2+9</f>
        <v>11</v>
      </c>
    </row>
    <row r="77" spans="1:51" x14ac:dyDescent="0.2">
      <c r="B77" s="180"/>
      <c r="C77" s="32"/>
      <c r="D77" s="37" t="s">
        <v>283</v>
      </c>
      <c r="E77" s="32"/>
      <c r="F77" s="32"/>
      <c r="G77" s="32"/>
      <c r="H77" s="32"/>
      <c r="I77" s="32"/>
      <c r="J77" s="32"/>
      <c r="K77" s="32"/>
      <c r="L77" s="32"/>
      <c r="M77" s="32"/>
      <c r="N77" s="32"/>
      <c r="O77" s="32"/>
      <c r="P77" s="32"/>
      <c r="Q77" s="32"/>
      <c r="R77" s="32"/>
      <c r="S77" s="32"/>
      <c r="T77" s="32"/>
      <c r="U77" s="32"/>
      <c r="V77" s="46"/>
      <c r="W77" s="37"/>
      <c r="X77" s="37"/>
      <c r="Y77" s="37"/>
      <c r="Z77" s="37"/>
      <c r="AA77" s="37"/>
      <c r="AB77" s="37"/>
      <c r="AC77" s="37"/>
      <c r="AD77" s="37"/>
      <c r="AE77" s="37"/>
      <c r="AF77" s="37"/>
      <c r="AG77" s="37"/>
      <c r="AH77" s="37"/>
      <c r="AI77" s="37"/>
      <c r="AJ77" s="37"/>
      <c r="AK77" s="37"/>
      <c r="AL77" s="37"/>
      <c r="AM77" s="37"/>
      <c r="AN77" s="37"/>
      <c r="AO77" s="37">
        <v>6</v>
      </c>
      <c r="AP77" s="37">
        <v>7</v>
      </c>
      <c r="AQ77" s="37">
        <v>15</v>
      </c>
      <c r="AR77" s="37">
        <v>5</v>
      </c>
      <c r="AS77" s="37">
        <v>10</v>
      </c>
      <c r="AT77" s="37">
        <v>3</v>
      </c>
      <c r="AU77" s="37">
        <v>10</v>
      </c>
      <c r="AV77" s="37">
        <v>11</v>
      </c>
      <c r="AW77" s="37">
        <v>10</v>
      </c>
      <c r="AX77" s="37">
        <v>10</v>
      </c>
      <c r="AY77" s="37">
        <f>8+9</f>
        <v>17</v>
      </c>
    </row>
    <row r="78" spans="1:51" ht="15" x14ac:dyDescent="0.2">
      <c r="A78" s="3" t="s">
        <v>251</v>
      </c>
      <c r="B78" s="73" t="s">
        <v>618</v>
      </c>
      <c r="C78" s="2" t="s">
        <v>347</v>
      </c>
      <c r="E78" s="2">
        <v>699</v>
      </c>
      <c r="F78" s="2">
        <v>680</v>
      </c>
      <c r="G78" s="2">
        <v>665</v>
      </c>
      <c r="H78" s="2">
        <v>782</v>
      </c>
      <c r="I78" s="2">
        <v>833</v>
      </c>
      <c r="J78" s="2">
        <v>763</v>
      </c>
      <c r="K78" s="2">
        <v>633</v>
      </c>
      <c r="L78" s="2">
        <v>569</v>
      </c>
      <c r="M78" s="2">
        <v>467</v>
      </c>
      <c r="N78" s="2">
        <v>491</v>
      </c>
      <c r="O78" s="2">
        <v>474</v>
      </c>
      <c r="P78" s="2">
        <v>525</v>
      </c>
      <c r="Q78" s="2">
        <v>538</v>
      </c>
      <c r="R78" s="2">
        <v>492</v>
      </c>
      <c r="S78" s="2">
        <v>481</v>
      </c>
      <c r="T78" s="3">
        <v>444</v>
      </c>
      <c r="U78" s="3">
        <v>399</v>
      </c>
      <c r="V78" s="20">
        <v>339</v>
      </c>
      <c r="W78" s="20">
        <v>317</v>
      </c>
      <c r="X78" s="20">
        <v>263</v>
      </c>
      <c r="Y78" s="20">
        <v>212</v>
      </c>
      <c r="Z78" s="20">
        <v>204</v>
      </c>
      <c r="AA78" s="20">
        <v>230</v>
      </c>
      <c r="AB78" s="20">
        <v>255</v>
      </c>
      <c r="AC78" s="20">
        <v>254</v>
      </c>
      <c r="AD78" s="20">
        <v>224</v>
      </c>
      <c r="AE78" s="20">
        <v>210</v>
      </c>
      <c r="AF78" s="20">
        <v>196</v>
      </c>
      <c r="AG78" s="20">
        <v>178</v>
      </c>
      <c r="AH78" s="20">
        <v>188</v>
      </c>
      <c r="AI78" s="20">
        <v>205</v>
      </c>
      <c r="AJ78" s="20">
        <v>160</v>
      </c>
      <c r="AK78" s="20">
        <v>155</v>
      </c>
      <c r="AL78" s="20">
        <v>136</v>
      </c>
      <c r="AM78" s="20">
        <v>133</v>
      </c>
      <c r="AN78" s="20">
        <v>124</v>
      </c>
      <c r="AO78" s="20">
        <v>130</v>
      </c>
      <c r="AP78" s="20">
        <v>132</v>
      </c>
      <c r="AQ78" s="20">
        <v>130</v>
      </c>
      <c r="AR78" s="20">
        <v>112</v>
      </c>
      <c r="AS78" s="20">
        <v>93</v>
      </c>
      <c r="AT78" s="20">
        <v>273</v>
      </c>
      <c r="AU78" s="20">
        <v>392</v>
      </c>
      <c r="AV78" s="20">
        <f>SUM(AV79:AV92)</f>
        <v>444</v>
      </c>
      <c r="AW78" s="20">
        <f>SUM(AW79:AW92)</f>
        <v>381</v>
      </c>
      <c r="AX78" s="20">
        <f>SUM(AX79:AX92)</f>
        <v>419</v>
      </c>
      <c r="AY78" s="20">
        <f>SUM(AY79:AY92)</f>
        <v>427</v>
      </c>
    </row>
    <row r="79" spans="1:51" x14ac:dyDescent="0.2">
      <c r="C79" s="32"/>
      <c r="D79" s="53" t="s">
        <v>308</v>
      </c>
      <c r="E79" s="54">
        <v>281</v>
      </c>
      <c r="F79" s="54">
        <v>266</v>
      </c>
      <c r="G79" s="54">
        <v>288</v>
      </c>
      <c r="H79" s="54">
        <v>380</v>
      </c>
      <c r="I79" s="54">
        <v>418</v>
      </c>
      <c r="J79" s="54">
        <v>422</v>
      </c>
      <c r="K79" s="54">
        <v>375</v>
      </c>
      <c r="L79" s="54">
        <v>370</v>
      </c>
      <c r="M79" s="54">
        <v>347</v>
      </c>
      <c r="N79" s="54">
        <v>348</v>
      </c>
      <c r="O79" s="54">
        <v>324</v>
      </c>
      <c r="P79" s="54">
        <v>352</v>
      </c>
      <c r="Q79" s="54">
        <v>310</v>
      </c>
      <c r="R79" s="54">
        <v>286</v>
      </c>
      <c r="S79" s="55">
        <v>296</v>
      </c>
      <c r="T79" s="55">
        <v>277</v>
      </c>
      <c r="U79" s="55">
        <v>272</v>
      </c>
      <c r="V79" s="37">
        <v>258</v>
      </c>
      <c r="W79" s="37">
        <v>219</v>
      </c>
      <c r="X79" s="37">
        <v>198</v>
      </c>
      <c r="Y79" s="37">
        <v>156</v>
      </c>
      <c r="Z79" s="37">
        <v>134</v>
      </c>
      <c r="AA79" s="37">
        <v>154</v>
      </c>
      <c r="AB79" s="37">
        <v>149</v>
      </c>
      <c r="AC79" s="37">
        <v>163</v>
      </c>
      <c r="AD79" s="37">
        <v>165</v>
      </c>
      <c r="AE79" s="37">
        <v>165</v>
      </c>
      <c r="AF79" s="37">
        <v>149</v>
      </c>
      <c r="AG79" s="37">
        <v>143</v>
      </c>
      <c r="AH79" s="37">
        <v>157</v>
      </c>
      <c r="AI79" s="37">
        <v>195</v>
      </c>
      <c r="AJ79" s="37">
        <v>147</v>
      </c>
      <c r="AK79" s="37">
        <v>143</v>
      </c>
      <c r="AL79" s="37">
        <v>136</v>
      </c>
      <c r="AM79" s="37">
        <v>125</v>
      </c>
      <c r="AN79" s="37">
        <v>117</v>
      </c>
      <c r="AO79" s="37">
        <v>128</v>
      </c>
      <c r="AP79" s="37">
        <v>128</v>
      </c>
      <c r="AQ79" s="37">
        <v>111</v>
      </c>
      <c r="AR79" s="37">
        <v>88</v>
      </c>
      <c r="AS79" s="37">
        <v>72</v>
      </c>
      <c r="AT79" s="37">
        <v>138</v>
      </c>
      <c r="AU79" s="37">
        <v>164</v>
      </c>
      <c r="AV79" s="37">
        <v>167</v>
      </c>
      <c r="AW79" s="37">
        <v>131</v>
      </c>
      <c r="AX79" s="37">
        <v>140</v>
      </c>
      <c r="AY79" s="37">
        <v>113</v>
      </c>
    </row>
    <row r="80" spans="1:51" x14ac:dyDescent="0.2">
      <c r="B80" s="2"/>
      <c r="C80" s="32"/>
      <c r="D80" s="53" t="s">
        <v>321</v>
      </c>
      <c r="E80" s="54"/>
      <c r="F80" s="54"/>
      <c r="G80" s="54"/>
      <c r="H80" s="54"/>
      <c r="I80" s="54"/>
      <c r="J80" s="54"/>
      <c r="K80" s="54"/>
      <c r="L80" s="54"/>
      <c r="M80" s="54"/>
      <c r="N80" s="54"/>
      <c r="O80" s="54"/>
      <c r="P80" s="54"/>
      <c r="Q80" s="54"/>
      <c r="R80" s="54"/>
      <c r="S80" s="55"/>
      <c r="T80" s="55"/>
      <c r="U80" s="55"/>
      <c r="V80" s="37"/>
      <c r="W80" s="37"/>
      <c r="X80" s="37"/>
      <c r="Y80" s="37"/>
      <c r="Z80" s="37"/>
      <c r="AA80" s="37"/>
      <c r="AB80" s="37"/>
      <c r="AC80" s="37"/>
      <c r="AD80" s="37"/>
      <c r="AE80" s="37"/>
      <c r="AF80" s="37"/>
      <c r="AG80" s="37"/>
      <c r="AH80" s="37"/>
      <c r="AI80" s="37"/>
      <c r="AJ80" s="37"/>
      <c r="AK80" s="37"/>
      <c r="AL80" s="37"/>
      <c r="AM80" s="37"/>
      <c r="AN80" s="37"/>
      <c r="AO80" s="37"/>
      <c r="AP80" s="37">
        <v>1</v>
      </c>
      <c r="AQ80" s="37">
        <v>5</v>
      </c>
      <c r="AR80" s="37">
        <v>8</v>
      </c>
      <c r="AS80" s="37">
        <v>4</v>
      </c>
      <c r="AT80" s="37">
        <v>49</v>
      </c>
      <c r="AU80" s="37">
        <v>72</v>
      </c>
      <c r="AV80" s="37">
        <v>72</v>
      </c>
      <c r="AW80" s="37">
        <v>49</v>
      </c>
      <c r="AX80" s="37">
        <v>44</v>
      </c>
      <c r="AY80" s="37">
        <v>52</v>
      </c>
    </row>
    <row r="81" spans="1:51" x14ac:dyDescent="0.2">
      <c r="C81" s="32"/>
      <c r="D81" s="53" t="s">
        <v>173</v>
      </c>
      <c r="E81" s="54"/>
      <c r="F81" s="54"/>
      <c r="G81" s="54"/>
      <c r="H81" s="54"/>
      <c r="I81" s="54"/>
      <c r="J81" s="54"/>
      <c r="K81" s="54"/>
      <c r="L81" s="54"/>
      <c r="M81" s="54"/>
      <c r="N81" s="54"/>
      <c r="O81" s="54"/>
      <c r="P81" s="54"/>
      <c r="Q81" s="54"/>
      <c r="R81" s="54"/>
      <c r="S81" s="55"/>
      <c r="T81" s="55"/>
      <c r="U81" s="55"/>
      <c r="V81" s="37"/>
      <c r="W81" s="37"/>
      <c r="X81" s="37"/>
      <c r="Y81" s="37"/>
      <c r="Z81" s="37"/>
      <c r="AA81" s="37"/>
      <c r="AB81" s="37">
        <v>1</v>
      </c>
      <c r="AC81" s="37">
        <v>1</v>
      </c>
      <c r="AD81" s="37">
        <v>0</v>
      </c>
      <c r="AE81" s="37">
        <v>0</v>
      </c>
      <c r="AF81" s="37">
        <v>0</v>
      </c>
      <c r="AG81" s="37" t="s">
        <v>54</v>
      </c>
      <c r="AH81" s="37" t="s">
        <v>54</v>
      </c>
      <c r="AI81" s="37" t="s">
        <v>54</v>
      </c>
      <c r="AJ81" s="37" t="s">
        <v>54</v>
      </c>
      <c r="AK81" s="37" t="s">
        <v>54</v>
      </c>
      <c r="AL81" s="37" t="s">
        <v>54</v>
      </c>
      <c r="AM81" s="37"/>
      <c r="AN81" s="37"/>
      <c r="AO81" s="37"/>
      <c r="AP81" s="37"/>
      <c r="AQ81" s="37"/>
      <c r="AR81" s="37"/>
      <c r="AS81" s="37"/>
      <c r="AT81" s="37"/>
      <c r="AU81" s="37"/>
      <c r="AV81" s="37"/>
      <c r="AW81" s="37"/>
      <c r="AX81" s="37"/>
      <c r="AY81" s="37"/>
    </row>
    <row r="82" spans="1:51" x14ac:dyDescent="0.2">
      <c r="C82" s="32"/>
      <c r="D82" s="53" t="s">
        <v>174</v>
      </c>
      <c r="E82" s="54"/>
      <c r="F82" s="54"/>
      <c r="G82" s="54"/>
      <c r="H82" s="54"/>
      <c r="I82" s="54"/>
      <c r="J82" s="54"/>
      <c r="K82" s="54"/>
      <c r="L82" s="54"/>
      <c r="M82" s="54" t="s">
        <v>54</v>
      </c>
      <c r="N82" s="54" t="s">
        <v>54</v>
      </c>
      <c r="O82" s="54" t="s">
        <v>54</v>
      </c>
      <c r="P82" s="54" t="s">
        <v>54</v>
      </c>
      <c r="Q82" s="54" t="s">
        <v>54</v>
      </c>
      <c r="R82" s="54" t="s">
        <v>54</v>
      </c>
      <c r="S82" s="55" t="s">
        <v>54</v>
      </c>
      <c r="T82" s="55" t="s">
        <v>54</v>
      </c>
      <c r="U82" s="55" t="s">
        <v>54</v>
      </c>
      <c r="V82" s="37"/>
      <c r="W82" s="37" t="s">
        <v>54</v>
      </c>
      <c r="X82" s="37" t="s">
        <v>54</v>
      </c>
      <c r="Y82" s="37" t="s">
        <v>54</v>
      </c>
      <c r="Z82" s="37" t="s">
        <v>54</v>
      </c>
      <c r="AA82" s="37">
        <v>8</v>
      </c>
      <c r="AB82" s="37">
        <v>36</v>
      </c>
      <c r="AC82" s="37">
        <v>19</v>
      </c>
      <c r="AD82" s="37">
        <v>3</v>
      </c>
      <c r="AE82" s="37">
        <v>1</v>
      </c>
      <c r="AF82" s="37">
        <v>0</v>
      </c>
      <c r="AG82" s="37" t="s">
        <v>54</v>
      </c>
      <c r="AH82" s="37" t="s">
        <v>54</v>
      </c>
      <c r="AI82" s="37" t="s">
        <v>54</v>
      </c>
      <c r="AJ82" s="37" t="s">
        <v>54</v>
      </c>
      <c r="AK82" s="37" t="s">
        <v>54</v>
      </c>
      <c r="AL82" s="37" t="s">
        <v>54</v>
      </c>
      <c r="AM82" s="37"/>
      <c r="AN82" s="37"/>
      <c r="AO82" s="37"/>
      <c r="AP82" s="37"/>
      <c r="AQ82" s="37"/>
      <c r="AR82" s="37"/>
      <c r="AS82" s="37"/>
      <c r="AT82" s="37"/>
      <c r="AU82" s="37"/>
      <c r="AV82" s="37"/>
      <c r="AW82" s="37"/>
      <c r="AX82" s="37"/>
      <c r="AY82" s="37"/>
    </row>
    <row r="83" spans="1:51" hidden="1" x14ac:dyDescent="0.2">
      <c r="C83" s="32"/>
      <c r="D83" s="53" t="s">
        <v>145</v>
      </c>
      <c r="E83" s="54">
        <v>397</v>
      </c>
      <c r="F83" s="54">
        <v>398</v>
      </c>
      <c r="G83" s="54">
        <v>370</v>
      </c>
      <c r="H83" s="54">
        <v>397</v>
      </c>
      <c r="I83" s="54">
        <v>413</v>
      </c>
      <c r="J83" s="54">
        <v>341</v>
      </c>
      <c r="K83" s="54">
        <v>258</v>
      </c>
      <c r="L83" s="54">
        <v>199</v>
      </c>
      <c r="M83" s="54">
        <v>73</v>
      </c>
      <c r="N83" s="54">
        <v>83</v>
      </c>
      <c r="O83" s="54">
        <v>97</v>
      </c>
      <c r="P83" s="54">
        <v>128</v>
      </c>
      <c r="Q83" s="54">
        <v>127</v>
      </c>
      <c r="R83" s="54">
        <v>113</v>
      </c>
      <c r="S83" s="55">
        <v>93</v>
      </c>
      <c r="T83" s="55">
        <v>80</v>
      </c>
      <c r="U83" s="55">
        <v>77</v>
      </c>
      <c r="V83" s="37">
        <v>75</v>
      </c>
      <c r="W83" s="37">
        <v>54</v>
      </c>
      <c r="X83" s="37">
        <v>21</v>
      </c>
      <c r="Y83" s="37">
        <v>0</v>
      </c>
      <c r="Z83" s="37">
        <v>0</v>
      </c>
      <c r="AA83" s="37">
        <v>0</v>
      </c>
      <c r="AB83" s="37" t="s">
        <v>54</v>
      </c>
      <c r="AC83" s="37" t="s">
        <v>54</v>
      </c>
      <c r="AD83" s="37" t="s">
        <v>54</v>
      </c>
      <c r="AE83" s="37" t="s">
        <v>54</v>
      </c>
      <c r="AF83" s="37" t="s">
        <v>54</v>
      </c>
      <c r="AG83" s="37" t="s">
        <v>54</v>
      </c>
      <c r="AH83" s="37" t="s">
        <v>54</v>
      </c>
      <c r="AI83" s="37" t="s">
        <v>54</v>
      </c>
      <c r="AJ83" s="37" t="s">
        <v>54</v>
      </c>
      <c r="AK83" s="37" t="s">
        <v>54</v>
      </c>
      <c r="AL83" s="37" t="s">
        <v>54</v>
      </c>
      <c r="AM83" s="37"/>
      <c r="AN83" s="37"/>
      <c r="AO83" s="37"/>
      <c r="AP83" s="37"/>
      <c r="AQ83" s="37"/>
      <c r="AR83" s="37"/>
      <c r="AS83" s="37"/>
      <c r="AT83" s="37"/>
      <c r="AU83" s="37"/>
      <c r="AV83" s="37"/>
      <c r="AW83" s="37"/>
      <c r="AX83" s="37"/>
      <c r="AY83" s="37"/>
    </row>
    <row r="84" spans="1:51" x14ac:dyDescent="0.2">
      <c r="C84" s="32"/>
      <c r="D84" s="53" t="s">
        <v>146</v>
      </c>
      <c r="E84" s="54"/>
      <c r="F84" s="54"/>
      <c r="G84" s="54"/>
      <c r="H84" s="54"/>
      <c r="I84" s="54"/>
      <c r="J84" s="54"/>
      <c r="K84" s="54"/>
      <c r="L84" s="54"/>
      <c r="M84" s="54">
        <v>47</v>
      </c>
      <c r="N84" s="54">
        <v>60</v>
      </c>
      <c r="O84" s="54">
        <v>53</v>
      </c>
      <c r="P84" s="54">
        <v>45</v>
      </c>
      <c r="Q84" s="54">
        <v>101</v>
      </c>
      <c r="R84" s="54">
        <v>93</v>
      </c>
      <c r="S84" s="55">
        <v>92</v>
      </c>
      <c r="T84" s="55">
        <v>87</v>
      </c>
      <c r="U84" s="55">
        <v>50</v>
      </c>
      <c r="V84" s="37"/>
      <c r="W84" s="37">
        <v>38</v>
      </c>
      <c r="X84" s="37">
        <v>27</v>
      </c>
      <c r="Y84" s="37">
        <v>32</v>
      </c>
      <c r="Z84" s="37">
        <v>27</v>
      </c>
      <c r="AA84" s="37">
        <v>19</v>
      </c>
      <c r="AB84" s="37">
        <v>22</v>
      </c>
      <c r="AC84" s="37">
        <v>20</v>
      </c>
      <c r="AD84" s="37">
        <v>16</v>
      </c>
      <c r="AE84" s="37">
        <v>12</v>
      </c>
      <c r="AF84" s="37">
        <v>19</v>
      </c>
      <c r="AG84" s="37">
        <v>13</v>
      </c>
      <c r="AH84" s="37">
        <v>17</v>
      </c>
      <c r="AI84" s="37" t="s">
        <v>54</v>
      </c>
      <c r="AJ84" s="37" t="s">
        <v>54</v>
      </c>
      <c r="AK84" s="37" t="s">
        <v>54</v>
      </c>
      <c r="AL84" s="37" t="s">
        <v>54</v>
      </c>
      <c r="AM84" s="37"/>
      <c r="AN84" s="37"/>
      <c r="AO84" s="37"/>
      <c r="AP84" s="37"/>
      <c r="AQ84" s="37"/>
      <c r="AR84" s="37"/>
      <c r="AS84" s="37"/>
      <c r="AT84" s="37"/>
      <c r="AU84" s="37"/>
      <c r="AV84" s="37"/>
      <c r="AW84" s="37"/>
      <c r="AX84" s="37"/>
      <c r="AY84" s="37"/>
    </row>
    <row r="85" spans="1:51" hidden="1" x14ac:dyDescent="0.2">
      <c r="C85" s="32"/>
      <c r="D85" s="53" t="s">
        <v>148</v>
      </c>
      <c r="E85" s="54">
        <v>19</v>
      </c>
      <c r="F85" s="54">
        <v>9</v>
      </c>
      <c r="G85" s="54">
        <v>2</v>
      </c>
      <c r="H85" s="54">
        <v>2</v>
      </c>
      <c r="I85" s="54">
        <v>1</v>
      </c>
      <c r="J85" s="54">
        <v>0</v>
      </c>
      <c r="K85" s="54">
        <v>0</v>
      </c>
      <c r="L85" s="54">
        <v>0</v>
      </c>
      <c r="M85" s="54">
        <v>0</v>
      </c>
      <c r="N85" s="54">
        <v>0</v>
      </c>
      <c r="O85" s="54">
        <v>0</v>
      </c>
      <c r="P85" s="54">
        <v>0</v>
      </c>
      <c r="Q85" s="55"/>
      <c r="R85" s="55"/>
      <c r="S85" s="55"/>
      <c r="T85" s="55"/>
      <c r="U85" s="55"/>
      <c r="V85" s="37"/>
      <c r="W85" s="37"/>
      <c r="X85" s="37"/>
      <c r="Y85" s="37"/>
      <c r="Z85" s="37"/>
      <c r="AA85" s="37"/>
      <c r="AB85" s="37"/>
      <c r="AC85" s="37"/>
      <c r="AD85" s="37" t="s">
        <v>54</v>
      </c>
      <c r="AE85" s="37" t="s">
        <v>54</v>
      </c>
      <c r="AF85" s="37" t="s">
        <v>54</v>
      </c>
      <c r="AG85" s="37" t="s">
        <v>54</v>
      </c>
      <c r="AH85" s="37" t="s">
        <v>54</v>
      </c>
      <c r="AI85" s="37" t="s">
        <v>54</v>
      </c>
      <c r="AJ85" s="37" t="s">
        <v>54</v>
      </c>
      <c r="AK85" s="37" t="s">
        <v>54</v>
      </c>
      <c r="AL85" s="37" t="s">
        <v>54</v>
      </c>
      <c r="AM85" s="37"/>
      <c r="AN85" s="37"/>
      <c r="AO85" s="37"/>
      <c r="AP85" s="37"/>
      <c r="AQ85" s="37"/>
      <c r="AR85" s="37"/>
      <c r="AS85" s="37"/>
      <c r="AT85" s="37"/>
      <c r="AU85" s="37"/>
      <c r="AV85" s="37"/>
      <c r="AW85" s="37"/>
      <c r="AX85" s="37"/>
      <c r="AY85" s="37"/>
    </row>
    <row r="86" spans="1:51" hidden="1" x14ac:dyDescent="0.2">
      <c r="C86" s="32"/>
      <c r="D86" s="53" t="s">
        <v>147</v>
      </c>
      <c r="E86" s="54">
        <v>2</v>
      </c>
      <c r="F86" s="54">
        <v>7</v>
      </c>
      <c r="G86" s="54">
        <v>5</v>
      </c>
      <c r="H86" s="54">
        <v>3</v>
      </c>
      <c r="I86" s="54">
        <v>1</v>
      </c>
      <c r="J86" s="54">
        <v>0</v>
      </c>
      <c r="K86" s="54">
        <v>0</v>
      </c>
      <c r="L86" s="54">
        <v>0</v>
      </c>
      <c r="M86" s="54">
        <v>0</v>
      </c>
      <c r="N86" s="54">
        <v>0</v>
      </c>
      <c r="O86" s="54">
        <v>0</v>
      </c>
      <c r="P86" s="54">
        <v>0</v>
      </c>
      <c r="Q86" s="55"/>
      <c r="R86" s="55"/>
      <c r="S86" s="55"/>
      <c r="T86" s="55"/>
      <c r="U86" s="55"/>
      <c r="V86" s="37"/>
      <c r="W86" s="37"/>
      <c r="X86" s="37"/>
      <c r="Y86" s="37"/>
      <c r="Z86" s="37"/>
      <c r="AA86" s="37"/>
      <c r="AB86" s="37"/>
      <c r="AC86" s="37"/>
      <c r="AD86" s="37" t="s">
        <v>54</v>
      </c>
      <c r="AE86" s="37" t="s">
        <v>54</v>
      </c>
      <c r="AF86" s="37" t="s">
        <v>54</v>
      </c>
      <c r="AG86" s="37" t="s">
        <v>54</v>
      </c>
      <c r="AH86" s="37" t="s">
        <v>54</v>
      </c>
      <c r="AI86" s="37" t="s">
        <v>54</v>
      </c>
      <c r="AJ86" s="37" t="s">
        <v>54</v>
      </c>
      <c r="AK86" s="37" t="s">
        <v>54</v>
      </c>
      <c r="AL86" s="37" t="s">
        <v>54</v>
      </c>
      <c r="AM86" s="37"/>
      <c r="AN86" s="37"/>
      <c r="AO86" s="37"/>
      <c r="AP86" s="37"/>
      <c r="AQ86" s="37"/>
      <c r="AR86" s="37"/>
      <c r="AS86" s="37"/>
      <c r="AT86" s="37"/>
      <c r="AU86" s="37"/>
      <c r="AV86" s="37"/>
      <c r="AW86" s="37"/>
      <c r="AX86" s="37"/>
      <c r="AY86" s="37"/>
    </row>
    <row r="87" spans="1:51" x14ac:dyDescent="0.2">
      <c r="C87" s="32"/>
      <c r="D87" s="53" t="s">
        <v>469</v>
      </c>
      <c r="E87" s="54"/>
      <c r="F87" s="54"/>
      <c r="G87" s="54"/>
      <c r="H87" s="54"/>
      <c r="I87" s="54"/>
      <c r="J87" s="54"/>
      <c r="K87" s="54"/>
      <c r="L87" s="54"/>
      <c r="M87" s="54"/>
      <c r="N87" s="54"/>
      <c r="O87" s="54"/>
      <c r="P87" s="54"/>
      <c r="Q87" s="55"/>
      <c r="R87" s="55"/>
      <c r="S87" s="55"/>
      <c r="T87" s="55"/>
      <c r="U87" s="55"/>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v>8</v>
      </c>
      <c r="AV87" s="37">
        <v>47</v>
      </c>
      <c r="AW87" s="37">
        <v>63</v>
      </c>
      <c r="AX87" s="37">
        <v>76</v>
      </c>
      <c r="AY87" s="37">
        <v>91</v>
      </c>
    </row>
    <row r="88" spans="1:51" x14ac:dyDescent="0.2">
      <c r="C88" s="32"/>
      <c r="D88" s="53" t="s">
        <v>95</v>
      </c>
      <c r="E88" s="54"/>
      <c r="F88" s="54"/>
      <c r="G88" s="54"/>
      <c r="H88" s="54"/>
      <c r="I88" s="54"/>
      <c r="J88" s="54"/>
      <c r="K88" s="54"/>
      <c r="L88" s="54"/>
      <c r="M88" s="54">
        <v>47</v>
      </c>
      <c r="N88" s="54">
        <v>60</v>
      </c>
      <c r="O88" s="54">
        <v>53</v>
      </c>
      <c r="P88" s="54">
        <v>45</v>
      </c>
      <c r="Q88" s="54">
        <v>101</v>
      </c>
      <c r="R88" s="54">
        <v>93</v>
      </c>
      <c r="S88" s="55">
        <v>92</v>
      </c>
      <c r="T88" s="55">
        <v>87</v>
      </c>
      <c r="U88" s="55">
        <v>50</v>
      </c>
      <c r="V88" s="37"/>
      <c r="W88" s="37">
        <v>38</v>
      </c>
      <c r="X88" s="37">
        <v>27</v>
      </c>
      <c r="Y88" s="37">
        <v>32</v>
      </c>
      <c r="Z88" s="37"/>
      <c r="AA88" s="37"/>
      <c r="AB88" s="37"/>
      <c r="AC88" s="37"/>
      <c r="AD88" s="37"/>
      <c r="AE88" s="37"/>
      <c r="AF88" s="37"/>
      <c r="AG88" s="37"/>
      <c r="AH88" s="37"/>
      <c r="AI88" s="37" t="s">
        <v>54</v>
      </c>
      <c r="AJ88" s="37" t="s">
        <v>54</v>
      </c>
      <c r="AK88" s="37" t="s">
        <v>54</v>
      </c>
      <c r="AL88" s="37" t="s">
        <v>54</v>
      </c>
      <c r="AM88" s="37"/>
      <c r="AN88" s="37"/>
      <c r="AO88" s="37"/>
      <c r="AP88" s="37"/>
      <c r="AQ88" s="37"/>
      <c r="AR88" s="37"/>
      <c r="AS88" s="37"/>
      <c r="AT88" s="37">
        <v>44</v>
      </c>
      <c r="AU88" s="37">
        <v>65</v>
      </c>
      <c r="AV88" s="37">
        <v>69</v>
      </c>
      <c r="AW88" s="37">
        <v>55</v>
      </c>
      <c r="AX88" s="37">
        <v>67</v>
      </c>
      <c r="AY88" s="37">
        <f>9+56</f>
        <v>65</v>
      </c>
    </row>
    <row r="89" spans="1:51" hidden="1" x14ac:dyDescent="0.2">
      <c r="C89" s="32"/>
      <c r="D89" s="53" t="s">
        <v>149</v>
      </c>
      <c r="E89" s="54" t="s">
        <v>54</v>
      </c>
      <c r="F89" s="54" t="s">
        <v>54</v>
      </c>
      <c r="G89" s="54" t="s">
        <v>54</v>
      </c>
      <c r="H89" s="54" t="s">
        <v>54</v>
      </c>
      <c r="I89" s="54" t="s">
        <v>54</v>
      </c>
      <c r="J89" s="54" t="s">
        <v>54</v>
      </c>
      <c r="K89" s="54" t="s">
        <v>54</v>
      </c>
      <c r="L89" s="54" t="s">
        <v>54</v>
      </c>
      <c r="M89" s="54" t="s">
        <v>54</v>
      </c>
      <c r="N89" s="54" t="s">
        <v>54</v>
      </c>
      <c r="O89" s="54" t="s">
        <v>54</v>
      </c>
      <c r="P89" s="54" t="s">
        <v>54</v>
      </c>
      <c r="Q89" s="54" t="s">
        <v>54</v>
      </c>
      <c r="R89" s="54" t="s">
        <v>54</v>
      </c>
      <c r="S89" s="55" t="s">
        <v>54</v>
      </c>
      <c r="T89" s="55" t="s">
        <v>54</v>
      </c>
      <c r="U89" s="55" t="s">
        <v>54</v>
      </c>
      <c r="V89" s="37" t="s">
        <v>54</v>
      </c>
      <c r="W89" s="37">
        <v>0</v>
      </c>
      <c r="X89" s="37">
        <v>1</v>
      </c>
      <c r="Y89" s="37">
        <v>0</v>
      </c>
      <c r="Z89" s="37">
        <v>0</v>
      </c>
      <c r="AA89" s="37">
        <v>0</v>
      </c>
      <c r="AB89" s="37" t="s">
        <v>54</v>
      </c>
      <c r="AC89" s="37" t="s">
        <v>54</v>
      </c>
      <c r="AD89" s="37" t="s">
        <v>54</v>
      </c>
      <c r="AE89" s="37" t="s">
        <v>54</v>
      </c>
      <c r="AF89" s="37" t="s">
        <v>54</v>
      </c>
      <c r="AG89" s="37" t="s">
        <v>54</v>
      </c>
      <c r="AH89" s="37" t="s">
        <v>54</v>
      </c>
      <c r="AI89" s="37" t="s">
        <v>54</v>
      </c>
      <c r="AJ89" s="37" t="s">
        <v>54</v>
      </c>
      <c r="AK89" s="37" t="s">
        <v>54</v>
      </c>
      <c r="AL89" s="37" t="s">
        <v>54</v>
      </c>
      <c r="AM89" s="37"/>
      <c r="AN89" s="37"/>
      <c r="AO89" s="37"/>
      <c r="AP89" s="37"/>
      <c r="AQ89" s="37"/>
      <c r="AR89" s="37"/>
      <c r="AS89" s="37"/>
      <c r="AT89" s="37"/>
      <c r="AU89" s="37"/>
      <c r="AV89" s="37"/>
      <c r="AW89" s="37"/>
      <c r="AX89" s="37"/>
      <c r="AY89" s="37"/>
    </row>
    <row r="90" spans="1:51" x14ac:dyDescent="0.2">
      <c r="C90" s="32"/>
      <c r="D90" s="53" t="s">
        <v>150</v>
      </c>
      <c r="E90" s="54"/>
      <c r="F90" s="54"/>
      <c r="G90" s="54"/>
      <c r="H90" s="54"/>
      <c r="I90" s="54"/>
      <c r="J90" s="54"/>
      <c r="K90" s="54"/>
      <c r="L90" s="54"/>
      <c r="M90" s="54" t="s">
        <v>54</v>
      </c>
      <c r="N90" s="54" t="s">
        <v>54</v>
      </c>
      <c r="O90" s="54" t="s">
        <v>54</v>
      </c>
      <c r="P90" s="54" t="s">
        <v>54</v>
      </c>
      <c r="Q90" s="54" t="s">
        <v>54</v>
      </c>
      <c r="R90" s="54" t="s">
        <v>54</v>
      </c>
      <c r="S90" s="55" t="s">
        <v>54</v>
      </c>
      <c r="T90" s="55" t="s">
        <v>54</v>
      </c>
      <c r="U90" s="55" t="s">
        <v>54</v>
      </c>
      <c r="V90" s="37"/>
      <c r="W90" s="37">
        <v>0</v>
      </c>
      <c r="X90" s="37">
        <v>0</v>
      </c>
      <c r="Y90" s="37">
        <v>0</v>
      </c>
      <c r="Z90" s="37">
        <v>3</v>
      </c>
      <c r="AA90" s="37">
        <v>2</v>
      </c>
      <c r="AB90" s="37">
        <v>1</v>
      </c>
      <c r="AC90" s="37">
        <v>2</v>
      </c>
      <c r="AD90" s="37">
        <v>1</v>
      </c>
      <c r="AE90" s="37">
        <v>1</v>
      </c>
      <c r="AF90" s="37">
        <v>0</v>
      </c>
      <c r="AG90" s="37">
        <v>0</v>
      </c>
      <c r="AH90" s="37">
        <v>0</v>
      </c>
      <c r="AI90" s="37">
        <v>0</v>
      </c>
      <c r="AJ90" s="37">
        <v>0</v>
      </c>
      <c r="AK90" s="37">
        <v>0</v>
      </c>
      <c r="AL90" s="37">
        <v>0</v>
      </c>
      <c r="AM90" s="37"/>
      <c r="AN90" s="37"/>
      <c r="AO90" s="37"/>
      <c r="AP90" s="37"/>
      <c r="AQ90" s="37"/>
      <c r="AR90" s="37"/>
      <c r="AS90" s="37"/>
      <c r="AT90" s="37"/>
      <c r="AU90" s="37"/>
      <c r="AV90" s="37"/>
      <c r="AW90" s="37"/>
      <c r="AX90" s="37"/>
      <c r="AY90" s="37"/>
    </row>
    <row r="91" spans="1:51" x14ac:dyDescent="0.2">
      <c r="C91" s="32"/>
      <c r="D91" s="53" t="s">
        <v>108</v>
      </c>
      <c r="E91" s="54" t="s">
        <v>54</v>
      </c>
      <c r="F91" s="54" t="s">
        <v>54</v>
      </c>
      <c r="G91" s="54" t="s">
        <v>54</v>
      </c>
      <c r="H91" s="54" t="s">
        <v>54</v>
      </c>
      <c r="I91" s="54" t="s">
        <v>54</v>
      </c>
      <c r="J91" s="54" t="s">
        <v>54</v>
      </c>
      <c r="K91" s="54" t="s">
        <v>54</v>
      </c>
      <c r="L91" s="54" t="s">
        <v>54</v>
      </c>
      <c r="M91" s="54" t="s">
        <v>54</v>
      </c>
      <c r="N91" s="54" t="s">
        <v>54</v>
      </c>
      <c r="O91" s="54" t="s">
        <v>54</v>
      </c>
      <c r="P91" s="54" t="s">
        <v>54</v>
      </c>
      <c r="Q91" s="54" t="s">
        <v>54</v>
      </c>
      <c r="R91" s="54" t="s">
        <v>54</v>
      </c>
      <c r="S91" s="55" t="s">
        <v>54</v>
      </c>
      <c r="T91" s="55" t="s">
        <v>54</v>
      </c>
      <c r="U91" s="55" t="s">
        <v>54</v>
      </c>
      <c r="V91" s="37">
        <v>6</v>
      </c>
      <c r="W91" s="37">
        <v>6</v>
      </c>
      <c r="X91" s="37">
        <v>16</v>
      </c>
      <c r="Y91" s="37">
        <v>24</v>
      </c>
      <c r="Z91" s="37">
        <v>40</v>
      </c>
      <c r="AA91" s="37">
        <v>47</v>
      </c>
      <c r="AB91" s="37">
        <v>46</v>
      </c>
      <c r="AC91" s="37">
        <v>49</v>
      </c>
      <c r="AD91" s="37">
        <v>39</v>
      </c>
      <c r="AE91" s="37">
        <v>31</v>
      </c>
      <c r="AF91" s="37">
        <v>28</v>
      </c>
      <c r="AG91" s="37">
        <v>22</v>
      </c>
      <c r="AH91" s="37">
        <v>14</v>
      </c>
      <c r="AI91" s="37">
        <v>10</v>
      </c>
      <c r="AJ91" s="37">
        <v>13</v>
      </c>
      <c r="AK91" s="37">
        <v>12</v>
      </c>
      <c r="AL91" s="37" t="s">
        <v>54</v>
      </c>
      <c r="AM91" s="37">
        <v>8</v>
      </c>
      <c r="AN91" s="37">
        <v>7</v>
      </c>
      <c r="AO91" s="37">
        <v>2</v>
      </c>
      <c r="AP91" s="37">
        <v>2</v>
      </c>
      <c r="AQ91" s="37">
        <v>4</v>
      </c>
      <c r="AR91" s="37">
        <v>3</v>
      </c>
      <c r="AS91" s="37">
        <v>2</v>
      </c>
      <c r="AT91" s="37">
        <v>19</v>
      </c>
      <c r="AU91" s="37">
        <v>24</v>
      </c>
      <c r="AV91" s="37">
        <v>24</v>
      </c>
      <c r="AW91" s="37">
        <v>23</v>
      </c>
      <c r="AX91" s="37">
        <v>26</v>
      </c>
      <c r="AY91" s="37">
        <v>42</v>
      </c>
    </row>
    <row r="92" spans="1:51" x14ac:dyDescent="0.2">
      <c r="C92" s="32"/>
      <c r="D92" s="53" t="s">
        <v>328</v>
      </c>
      <c r="E92" s="54"/>
      <c r="F92" s="54"/>
      <c r="G92" s="54"/>
      <c r="H92" s="54"/>
      <c r="I92" s="54"/>
      <c r="J92" s="54"/>
      <c r="K92" s="54"/>
      <c r="L92" s="54"/>
      <c r="M92" s="54"/>
      <c r="N92" s="54"/>
      <c r="O92" s="54"/>
      <c r="P92" s="54"/>
      <c r="Q92" s="54"/>
      <c r="R92" s="54"/>
      <c r="S92" s="55"/>
      <c r="T92" s="55"/>
      <c r="U92" s="55"/>
      <c r="V92" s="37"/>
      <c r="W92" s="37"/>
      <c r="X92" s="37"/>
      <c r="Y92" s="37"/>
      <c r="Z92" s="37"/>
      <c r="AA92" s="37"/>
      <c r="AB92" s="37"/>
      <c r="AC92" s="37"/>
      <c r="AD92" s="37"/>
      <c r="AE92" s="37"/>
      <c r="AF92" s="37"/>
      <c r="AG92" s="37"/>
      <c r="AH92" s="37"/>
      <c r="AI92" s="37"/>
      <c r="AJ92" s="37"/>
      <c r="AK92" s="37"/>
      <c r="AL92" s="37"/>
      <c r="AM92" s="37"/>
      <c r="AN92" s="37"/>
      <c r="AO92" s="37"/>
      <c r="AP92" s="37">
        <v>1</v>
      </c>
      <c r="AQ92" s="37">
        <v>10</v>
      </c>
      <c r="AR92" s="37">
        <v>13</v>
      </c>
      <c r="AS92" s="37">
        <v>15</v>
      </c>
      <c r="AT92" s="37">
        <v>23</v>
      </c>
      <c r="AU92" s="37">
        <v>59</v>
      </c>
      <c r="AV92" s="37">
        <v>65</v>
      </c>
      <c r="AW92" s="37">
        <v>60</v>
      </c>
      <c r="AX92" s="37">
        <v>66</v>
      </c>
      <c r="AY92" s="37">
        <v>64</v>
      </c>
    </row>
    <row r="93" spans="1:51" hidden="1" x14ac:dyDescent="0.2">
      <c r="A93" s="3" t="s">
        <v>251</v>
      </c>
      <c r="B93" s="2" t="s">
        <v>23</v>
      </c>
      <c r="C93" s="2" t="s">
        <v>24</v>
      </c>
      <c r="E93" s="2">
        <v>16</v>
      </c>
      <c r="F93" s="2">
        <v>14</v>
      </c>
      <c r="G93" s="2">
        <v>9</v>
      </c>
      <c r="H93" s="2">
        <v>13</v>
      </c>
      <c r="I93" s="2">
        <v>14</v>
      </c>
      <c r="J93" s="2">
        <v>14</v>
      </c>
      <c r="K93" s="2">
        <v>13</v>
      </c>
      <c r="L93" s="2">
        <v>10</v>
      </c>
      <c r="M93" s="2">
        <v>10</v>
      </c>
      <c r="N93" s="2">
        <v>13</v>
      </c>
      <c r="O93" s="2">
        <v>6</v>
      </c>
      <c r="P93" s="2">
        <v>4</v>
      </c>
      <c r="Q93" s="2">
        <v>2</v>
      </c>
      <c r="R93" s="2">
        <v>1</v>
      </c>
      <c r="S93" s="2">
        <v>0</v>
      </c>
      <c r="T93" s="3">
        <v>0</v>
      </c>
      <c r="U93" s="3">
        <v>0</v>
      </c>
      <c r="AL93" s="20" t="s">
        <v>54</v>
      </c>
      <c r="AR93" s="20"/>
      <c r="AS93" s="20"/>
      <c r="AT93" s="20"/>
      <c r="AU93" s="20"/>
      <c r="AV93" s="20"/>
      <c r="AW93" s="20"/>
      <c r="AX93" s="20"/>
      <c r="AY93" s="20"/>
    </row>
    <row r="94" spans="1:51" x14ac:dyDescent="0.2">
      <c r="A94" s="3" t="s">
        <v>175</v>
      </c>
      <c r="B94" s="52" t="s">
        <v>494</v>
      </c>
      <c r="C94" s="3" t="s">
        <v>339</v>
      </c>
      <c r="AQ94" s="20">
        <v>14</v>
      </c>
      <c r="AR94" s="20">
        <v>10</v>
      </c>
      <c r="AS94" s="20">
        <v>11</v>
      </c>
      <c r="AT94" s="20">
        <v>21</v>
      </c>
      <c r="AU94" s="20">
        <v>19</v>
      </c>
      <c r="AV94" s="20">
        <f>SUM(AV95:AV97)</f>
        <v>43</v>
      </c>
      <c r="AW94" s="20">
        <f>SUM(AW95:AW97)</f>
        <v>135</v>
      </c>
      <c r="AX94" s="20">
        <f>SUM(AX95:AX97)</f>
        <v>95</v>
      </c>
      <c r="AY94" s="20">
        <f>SUM(AY95:AY97)</f>
        <v>51</v>
      </c>
    </row>
    <row r="95" spans="1:51" x14ac:dyDescent="0.2">
      <c r="B95" s="42"/>
      <c r="C95" s="32"/>
      <c r="D95" s="53" t="s">
        <v>308</v>
      </c>
      <c r="E95" s="54"/>
      <c r="F95" s="54"/>
      <c r="G95" s="54"/>
      <c r="H95" s="54"/>
      <c r="I95" s="54"/>
      <c r="J95" s="54"/>
      <c r="K95" s="54"/>
      <c r="L95" s="54"/>
      <c r="M95" s="54"/>
      <c r="N95" s="54"/>
      <c r="O95" s="54"/>
      <c r="P95" s="54"/>
      <c r="Q95" s="54"/>
      <c r="R95" s="54"/>
      <c r="S95" s="55"/>
      <c r="T95" s="55"/>
      <c r="U95" s="55"/>
      <c r="V95" s="37"/>
      <c r="W95" s="37"/>
      <c r="X95" s="37"/>
      <c r="Y95" s="37"/>
      <c r="Z95" s="37"/>
      <c r="AA95" s="37"/>
      <c r="AB95" s="37"/>
      <c r="AC95" s="37"/>
      <c r="AD95" s="37"/>
      <c r="AE95" s="37"/>
      <c r="AF95" s="37"/>
      <c r="AG95" s="37"/>
      <c r="AH95" s="37"/>
      <c r="AI95" s="37"/>
      <c r="AJ95" s="37"/>
      <c r="AK95" s="37"/>
      <c r="AL95" s="37"/>
      <c r="AM95" s="37"/>
      <c r="AN95" s="37"/>
      <c r="AO95" s="37"/>
      <c r="AP95" s="37"/>
      <c r="AQ95" s="37">
        <v>9</v>
      </c>
      <c r="AR95" s="37">
        <v>7</v>
      </c>
      <c r="AS95" s="37">
        <v>5</v>
      </c>
      <c r="AT95" s="37">
        <v>9</v>
      </c>
      <c r="AU95" s="37">
        <v>8</v>
      </c>
      <c r="AV95" s="37">
        <v>20</v>
      </c>
      <c r="AW95" s="37">
        <v>73</v>
      </c>
      <c r="AX95" s="37">
        <f>5+56</f>
        <v>61</v>
      </c>
      <c r="AY95" s="37">
        <f>1+16</f>
        <v>17</v>
      </c>
    </row>
    <row r="96" spans="1:51" x14ac:dyDescent="0.2">
      <c r="B96" s="42"/>
      <c r="C96" s="32"/>
      <c r="D96" s="53" t="s">
        <v>321</v>
      </c>
      <c r="E96" s="54"/>
      <c r="F96" s="54"/>
      <c r="G96" s="54"/>
      <c r="H96" s="54"/>
      <c r="I96" s="54"/>
      <c r="J96" s="54"/>
      <c r="K96" s="54"/>
      <c r="L96" s="54"/>
      <c r="M96" s="54"/>
      <c r="N96" s="54"/>
      <c r="O96" s="54"/>
      <c r="P96" s="54"/>
      <c r="Q96" s="54"/>
      <c r="R96" s="54"/>
      <c r="S96" s="55"/>
      <c r="T96" s="55"/>
      <c r="U96" s="55"/>
      <c r="V96" s="37"/>
      <c r="W96" s="37"/>
      <c r="X96" s="37"/>
      <c r="Y96" s="37"/>
      <c r="Z96" s="37"/>
      <c r="AA96" s="37"/>
      <c r="AB96" s="37"/>
      <c r="AC96" s="37"/>
      <c r="AD96" s="37"/>
      <c r="AE96" s="37"/>
      <c r="AF96" s="37"/>
      <c r="AG96" s="37"/>
      <c r="AH96" s="37"/>
      <c r="AI96" s="37"/>
      <c r="AJ96" s="37"/>
      <c r="AK96" s="37"/>
      <c r="AL96" s="37"/>
      <c r="AM96" s="37"/>
      <c r="AN96" s="37"/>
      <c r="AO96" s="37"/>
      <c r="AP96" s="37"/>
      <c r="AQ96" s="37">
        <v>3</v>
      </c>
      <c r="AR96" s="37">
        <v>2</v>
      </c>
      <c r="AS96" s="37">
        <v>2</v>
      </c>
      <c r="AT96" s="37">
        <v>6</v>
      </c>
      <c r="AU96" s="37">
        <v>7</v>
      </c>
      <c r="AV96" s="37">
        <v>17</v>
      </c>
      <c r="AW96" s="37">
        <v>45</v>
      </c>
      <c r="AX96" s="37">
        <f>1+23</f>
        <v>24</v>
      </c>
      <c r="AY96" s="37">
        <v>24</v>
      </c>
    </row>
    <row r="97" spans="1:51" x14ac:dyDescent="0.2">
      <c r="B97" s="42"/>
      <c r="C97" s="32"/>
      <c r="D97" s="53" t="s">
        <v>328</v>
      </c>
      <c r="E97" s="54"/>
      <c r="F97" s="54"/>
      <c r="G97" s="54"/>
      <c r="H97" s="54"/>
      <c r="I97" s="54"/>
      <c r="J97" s="54"/>
      <c r="K97" s="54"/>
      <c r="L97" s="54"/>
      <c r="M97" s="54"/>
      <c r="N97" s="54"/>
      <c r="O97" s="54"/>
      <c r="P97" s="54"/>
      <c r="Q97" s="54"/>
      <c r="R97" s="54"/>
      <c r="S97" s="55"/>
      <c r="T97" s="55"/>
      <c r="U97" s="55"/>
      <c r="V97" s="37"/>
      <c r="W97" s="37"/>
      <c r="X97" s="37"/>
      <c r="Y97" s="37"/>
      <c r="Z97" s="37"/>
      <c r="AA97" s="37"/>
      <c r="AB97" s="37"/>
      <c r="AC97" s="37"/>
      <c r="AD97" s="37"/>
      <c r="AE97" s="37"/>
      <c r="AF97" s="37"/>
      <c r="AG97" s="37"/>
      <c r="AH97" s="37"/>
      <c r="AI97" s="37"/>
      <c r="AJ97" s="37"/>
      <c r="AK97" s="37"/>
      <c r="AL97" s="37"/>
      <c r="AM97" s="37"/>
      <c r="AN97" s="37"/>
      <c r="AO97" s="37"/>
      <c r="AP97" s="37"/>
      <c r="AQ97" s="37">
        <v>2</v>
      </c>
      <c r="AR97" s="37">
        <v>1</v>
      </c>
      <c r="AS97" s="37">
        <v>4</v>
      </c>
      <c r="AT97" s="37">
        <v>6</v>
      </c>
      <c r="AU97" s="37">
        <v>4</v>
      </c>
      <c r="AV97" s="37">
        <v>6</v>
      </c>
      <c r="AW97" s="37">
        <v>17</v>
      </c>
      <c r="AX97" s="37">
        <f>2+8</f>
        <v>10</v>
      </c>
      <c r="AY97" s="37">
        <v>10</v>
      </c>
    </row>
    <row r="98" spans="1:51" x14ac:dyDescent="0.2">
      <c r="A98" s="3" t="s">
        <v>175</v>
      </c>
      <c r="B98" s="52" t="s">
        <v>495</v>
      </c>
      <c r="C98" s="3" t="s">
        <v>339</v>
      </c>
      <c r="AC98" s="20">
        <v>14</v>
      </c>
      <c r="AD98" s="20">
        <v>32</v>
      </c>
      <c r="AE98" s="20">
        <v>30</v>
      </c>
      <c r="AF98" s="20">
        <v>32</v>
      </c>
      <c r="AG98" s="20">
        <v>26</v>
      </c>
      <c r="AH98" s="20">
        <v>23</v>
      </c>
      <c r="AI98" s="20">
        <v>22</v>
      </c>
      <c r="AJ98" s="20">
        <v>22</v>
      </c>
      <c r="AK98" s="20">
        <v>31</v>
      </c>
      <c r="AL98" s="20">
        <v>25</v>
      </c>
      <c r="AM98" s="20">
        <v>20</v>
      </c>
      <c r="AN98" s="20">
        <v>21</v>
      </c>
      <c r="AO98" s="20">
        <v>24</v>
      </c>
      <c r="AP98" s="20">
        <v>25</v>
      </c>
      <c r="AR98" s="20"/>
      <c r="AS98" s="20"/>
      <c r="AT98" s="20"/>
      <c r="AU98" s="20"/>
      <c r="AV98" s="20"/>
      <c r="AW98" s="20"/>
      <c r="AX98" s="20"/>
      <c r="AY98" s="20"/>
    </row>
    <row r="99" spans="1:51" x14ac:dyDescent="0.2">
      <c r="B99" s="42"/>
      <c r="C99" s="32"/>
      <c r="D99" s="53" t="s">
        <v>308</v>
      </c>
      <c r="E99" s="54"/>
      <c r="F99" s="54"/>
      <c r="G99" s="54"/>
      <c r="H99" s="54"/>
      <c r="I99" s="54"/>
      <c r="J99" s="54"/>
      <c r="K99" s="54"/>
      <c r="L99" s="54"/>
      <c r="M99" s="54"/>
      <c r="N99" s="54"/>
      <c r="O99" s="54"/>
      <c r="P99" s="54"/>
      <c r="Q99" s="54"/>
      <c r="R99" s="54"/>
      <c r="S99" s="55"/>
      <c r="T99" s="55"/>
      <c r="U99" s="55"/>
      <c r="V99" s="37"/>
      <c r="W99" s="37"/>
      <c r="X99" s="37"/>
      <c r="Y99" s="37"/>
      <c r="Z99" s="37"/>
      <c r="AA99" s="37"/>
      <c r="AB99" s="37"/>
      <c r="AC99" s="37"/>
      <c r="AD99" s="37"/>
      <c r="AE99" s="37"/>
      <c r="AF99" s="37"/>
      <c r="AG99" s="37"/>
      <c r="AH99" s="37"/>
      <c r="AI99" s="37"/>
      <c r="AJ99" s="37"/>
      <c r="AK99" s="37"/>
      <c r="AL99" s="37"/>
      <c r="AM99" s="37"/>
      <c r="AN99" s="37"/>
      <c r="AO99" s="37"/>
      <c r="AP99" s="37">
        <v>24</v>
      </c>
      <c r="AQ99" s="72"/>
      <c r="AR99" s="72"/>
      <c r="AS99" s="72"/>
      <c r="AT99" s="72"/>
      <c r="AU99" s="72"/>
      <c r="AV99" s="72"/>
      <c r="AW99" s="72"/>
      <c r="AX99" s="72"/>
      <c r="AY99" s="72"/>
    </row>
    <row r="100" spans="1:51" x14ac:dyDescent="0.2">
      <c r="B100" s="42"/>
      <c r="C100" s="32"/>
      <c r="D100" s="53" t="s">
        <v>321</v>
      </c>
      <c r="E100" s="54"/>
      <c r="F100" s="54"/>
      <c r="G100" s="54"/>
      <c r="H100" s="54"/>
      <c r="I100" s="54"/>
      <c r="J100" s="54"/>
      <c r="K100" s="54"/>
      <c r="L100" s="54"/>
      <c r="M100" s="54"/>
      <c r="N100" s="54"/>
      <c r="O100" s="54"/>
      <c r="P100" s="54"/>
      <c r="Q100" s="54"/>
      <c r="R100" s="54"/>
      <c r="S100" s="55"/>
      <c r="T100" s="55"/>
      <c r="U100" s="55"/>
      <c r="V100" s="37"/>
      <c r="W100" s="37"/>
      <c r="X100" s="37"/>
      <c r="Y100" s="37"/>
      <c r="Z100" s="37"/>
      <c r="AA100" s="37"/>
      <c r="AB100" s="37"/>
      <c r="AC100" s="37"/>
      <c r="AD100" s="37"/>
      <c r="AE100" s="37"/>
      <c r="AF100" s="37"/>
      <c r="AG100" s="37"/>
      <c r="AH100" s="37"/>
      <c r="AI100" s="37"/>
      <c r="AJ100" s="37"/>
      <c r="AK100" s="37"/>
      <c r="AL100" s="37"/>
      <c r="AM100" s="37"/>
      <c r="AN100" s="37"/>
      <c r="AO100" s="37"/>
      <c r="AP100" s="37">
        <v>1</v>
      </c>
      <c r="AQ100" s="72"/>
      <c r="AR100" s="72"/>
      <c r="AS100" s="72"/>
      <c r="AT100" s="72"/>
      <c r="AU100" s="72"/>
      <c r="AV100" s="72"/>
      <c r="AW100" s="72"/>
      <c r="AX100" s="72"/>
      <c r="AY100" s="72"/>
    </row>
    <row r="101" spans="1:51" x14ac:dyDescent="0.2">
      <c r="B101" s="42"/>
      <c r="C101" s="32"/>
      <c r="D101" s="53" t="s">
        <v>328</v>
      </c>
      <c r="E101" s="54"/>
      <c r="F101" s="54"/>
      <c r="G101" s="54"/>
      <c r="H101" s="54"/>
      <c r="I101" s="54"/>
      <c r="J101" s="54"/>
      <c r="K101" s="54"/>
      <c r="L101" s="54"/>
      <c r="M101" s="54"/>
      <c r="N101" s="54"/>
      <c r="O101" s="54"/>
      <c r="P101" s="54"/>
      <c r="Q101" s="54"/>
      <c r="R101" s="54"/>
      <c r="S101" s="55"/>
      <c r="T101" s="55"/>
      <c r="U101" s="55"/>
      <c r="V101" s="37"/>
      <c r="W101" s="37"/>
      <c r="X101" s="37"/>
      <c r="Y101" s="37"/>
      <c r="Z101" s="37"/>
      <c r="AA101" s="37"/>
      <c r="AB101" s="37"/>
      <c r="AC101" s="37"/>
      <c r="AD101" s="37"/>
      <c r="AE101" s="37"/>
      <c r="AF101" s="37"/>
      <c r="AG101" s="37"/>
      <c r="AH101" s="37"/>
      <c r="AI101" s="37"/>
      <c r="AJ101" s="37"/>
      <c r="AK101" s="37"/>
      <c r="AL101" s="37"/>
      <c r="AM101" s="37"/>
      <c r="AN101" s="37"/>
      <c r="AO101" s="37"/>
      <c r="AP101" s="37">
        <v>0</v>
      </c>
      <c r="AQ101" s="72"/>
      <c r="AR101" s="72"/>
      <c r="AS101" s="72"/>
      <c r="AT101" s="72"/>
      <c r="AU101" s="72"/>
      <c r="AV101" s="72"/>
      <c r="AW101" s="72"/>
      <c r="AX101" s="72"/>
      <c r="AY101" s="72"/>
    </row>
    <row r="102" spans="1:51" hidden="1" x14ac:dyDescent="0.2">
      <c r="A102" s="3" t="s">
        <v>175</v>
      </c>
      <c r="B102" s="2" t="s">
        <v>107</v>
      </c>
      <c r="C102" s="2" t="s">
        <v>108</v>
      </c>
      <c r="E102" s="3">
        <v>9</v>
      </c>
      <c r="F102" s="3">
        <v>18</v>
      </c>
      <c r="G102" s="3">
        <v>28</v>
      </c>
      <c r="H102" s="3">
        <v>41</v>
      </c>
      <c r="I102" s="3">
        <v>53</v>
      </c>
      <c r="J102" s="3">
        <v>75</v>
      </c>
      <c r="K102" s="3">
        <v>54</v>
      </c>
      <c r="L102" s="3">
        <v>59</v>
      </c>
      <c r="M102" s="3">
        <v>67</v>
      </c>
      <c r="N102" s="3">
        <v>72</v>
      </c>
      <c r="O102" s="3">
        <v>73</v>
      </c>
      <c r="P102" s="3">
        <v>55</v>
      </c>
      <c r="Q102" s="3">
        <v>63</v>
      </c>
      <c r="R102" s="3">
        <v>60</v>
      </c>
      <c r="S102" s="3">
        <v>48</v>
      </c>
      <c r="T102" s="3">
        <v>40</v>
      </c>
      <c r="U102" s="3">
        <v>33</v>
      </c>
      <c r="V102" s="20">
        <v>18</v>
      </c>
      <c r="W102" s="20">
        <v>3</v>
      </c>
      <c r="X102" s="20">
        <v>5</v>
      </c>
      <c r="Y102" s="20">
        <v>2</v>
      </c>
      <c r="Z102" s="20">
        <v>2</v>
      </c>
      <c r="AA102" s="20">
        <v>0</v>
      </c>
      <c r="AB102" s="20">
        <v>0</v>
      </c>
      <c r="AC102" s="20" t="s">
        <v>54</v>
      </c>
      <c r="AD102" s="20" t="s">
        <v>54</v>
      </c>
      <c r="AE102" s="20" t="s">
        <v>54</v>
      </c>
      <c r="AF102" s="20" t="s">
        <v>54</v>
      </c>
      <c r="AG102" s="20" t="s">
        <v>54</v>
      </c>
      <c r="AH102" s="20" t="s">
        <v>54</v>
      </c>
      <c r="AI102" s="20" t="s">
        <v>54</v>
      </c>
      <c r="AJ102" s="20" t="s">
        <v>54</v>
      </c>
      <c r="AK102" s="20" t="s">
        <v>54</v>
      </c>
      <c r="AL102" s="20" t="s">
        <v>54</v>
      </c>
      <c r="AR102" s="20"/>
      <c r="AS102" s="20"/>
      <c r="AT102" s="20"/>
      <c r="AU102" s="20"/>
      <c r="AV102" s="20"/>
      <c r="AW102" s="20"/>
      <c r="AX102" s="20"/>
      <c r="AY102" s="20"/>
    </row>
    <row r="103" spans="1:51" hidden="1" x14ac:dyDescent="0.2">
      <c r="C103" s="26"/>
      <c r="D103" s="27" t="s">
        <v>151</v>
      </c>
      <c r="E103" s="29"/>
      <c r="F103" s="29"/>
      <c r="G103" s="29"/>
      <c r="H103" s="29"/>
      <c r="I103" s="29"/>
      <c r="J103" s="29"/>
      <c r="K103" s="29"/>
      <c r="L103" s="29"/>
      <c r="M103" s="30">
        <v>1</v>
      </c>
      <c r="N103" s="27">
        <v>1</v>
      </c>
      <c r="O103" s="27">
        <v>3</v>
      </c>
      <c r="P103" s="27">
        <v>7</v>
      </c>
      <c r="Q103" s="27">
        <v>1</v>
      </c>
      <c r="R103" s="27">
        <v>0</v>
      </c>
      <c r="S103" s="30">
        <v>0</v>
      </c>
      <c r="T103" s="29">
        <v>0</v>
      </c>
      <c r="U103" s="29"/>
      <c r="V103" s="30"/>
      <c r="W103" s="30"/>
      <c r="X103" s="30"/>
      <c r="Y103" s="30"/>
      <c r="Z103" s="30"/>
      <c r="AA103" s="30"/>
      <c r="AD103" s="20" t="s">
        <v>54</v>
      </c>
      <c r="AE103" s="20" t="s">
        <v>54</v>
      </c>
      <c r="AF103" s="20" t="s">
        <v>54</v>
      </c>
      <c r="AG103" s="20" t="s">
        <v>54</v>
      </c>
      <c r="AH103" s="20" t="s">
        <v>54</v>
      </c>
      <c r="AI103" s="20" t="s">
        <v>54</v>
      </c>
      <c r="AJ103" s="20" t="s">
        <v>54</v>
      </c>
      <c r="AK103" s="20" t="s">
        <v>54</v>
      </c>
      <c r="AL103" s="20" t="s">
        <v>54</v>
      </c>
      <c r="AR103" s="20"/>
      <c r="AS103" s="20"/>
      <c r="AT103" s="20"/>
      <c r="AU103" s="20"/>
      <c r="AV103" s="20"/>
      <c r="AW103" s="20"/>
      <c r="AX103" s="20"/>
      <c r="AY103" s="20"/>
    </row>
    <row r="104" spans="1:51" hidden="1" x14ac:dyDescent="0.2">
      <c r="C104" s="26"/>
      <c r="D104" s="27" t="s">
        <v>150</v>
      </c>
      <c r="E104" s="29"/>
      <c r="F104" s="29"/>
      <c r="G104" s="29"/>
      <c r="H104" s="29"/>
      <c r="I104" s="29"/>
      <c r="J104" s="29"/>
      <c r="K104" s="29"/>
      <c r="L104" s="29"/>
      <c r="M104" s="30">
        <v>1</v>
      </c>
      <c r="N104" s="27">
        <v>1</v>
      </c>
      <c r="O104" s="27">
        <v>3</v>
      </c>
      <c r="P104" s="27">
        <v>7</v>
      </c>
      <c r="Q104" s="27">
        <v>0</v>
      </c>
      <c r="R104" s="27">
        <v>0</v>
      </c>
      <c r="S104" s="30">
        <v>0</v>
      </c>
      <c r="T104" s="29">
        <v>0</v>
      </c>
      <c r="U104" s="29"/>
      <c r="V104" s="30">
        <v>1</v>
      </c>
      <c r="W104" s="30">
        <v>0</v>
      </c>
      <c r="X104" s="30">
        <v>0</v>
      </c>
      <c r="Y104" s="30">
        <v>0</v>
      </c>
      <c r="Z104" s="30">
        <v>0</v>
      </c>
      <c r="AA104" s="30">
        <v>0</v>
      </c>
      <c r="AB104" s="20" t="s">
        <v>54</v>
      </c>
      <c r="AC104" s="20" t="s">
        <v>54</v>
      </c>
      <c r="AD104" s="20" t="s">
        <v>54</v>
      </c>
      <c r="AE104" s="20" t="s">
        <v>54</v>
      </c>
      <c r="AF104" s="20" t="s">
        <v>54</v>
      </c>
      <c r="AG104" s="20" t="s">
        <v>54</v>
      </c>
      <c r="AH104" s="20" t="s">
        <v>54</v>
      </c>
      <c r="AI104" s="20" t="s">
        <v>54</v>
      </c>
      <c r="AJ104" s="20" t="s">
        <v>54</v>
      </c>
      <c r="AK104" s="20" t="s">
        <v>54</v>
      </c>
      <c r="AL104" s="20" t="s">
        <v>54</v>
      </c>
      <c r="AR104" s="20"/>
      <c r="AS104" s="20"/>
      <c r="AT104" s="20"/>
      <c r="AU104" s="20"/>
      <c r="AV104" s="20"/>
      <c r="AW104" s="20"/>
      <c r="AX104" s="20"/>
      <c r="AY104" s="20"/>
    </row>
    <row r="105" spans="1:51" hidden="1" x14ac:dyDescent="0.2">
      <c r="C105" s="26"/>
      <c r="D105" s="30" t="s">
        <v>308</v>
      </c>
      <c r="E105" s="28">
        <v>9</v>
      </c>
      <c r="F105" s="28">
        <v>18</v>
      </c>
      <c r="G105" s="28">
        <v>28</v>
      </c>
      <c r="H105" s="28">
        <v>41</v>
      </c>
      <c r="I105" s="28">
        <v>53</v>
      </c>
      <c r="J105" s="28">
        <v>75</v>
      </c>
      <c r="K105" s="28">
        <v>54</v>
      </c>
      <c r="L105" s="28">
        <v>59</v>
      </c>
      <c r="M105" s="28">
        <v>66</v>
      </c>
      <c r="N105" s="28">
        <v>71</v>
      </c>
      <c r="O105" s="28">
        <v>70</v>
      </c>
      <c r="P105" s="28">
        <v>48</v>
      </c>
      <c r="Q105" s="28">
        <v>62</v>
      </c>
      <c r="R105" s="28">
        <v>60</v>
      </c>
      <c r="S105" s="28">
        <v>48</v>
      </c>
      <c r="T105" s="29">
        <v>40</v>
      </c>
      <c r="U105" s="29">
        <v>33</v>
      </c>
      <c r="V105" s="30">
        <v>17</v>
      </c>
      <c r="W105" s="30">
        <v>3</v>
      </c>
      <c r="X105" s="30">
        <v>5</v>
      </c>
      <c r="Y105" s="30">
        <v>2</v>
      </c>
      <c r="Z105" s="30">
        <v>2</v>
      </c>
      <c r="AA105" s="30">
        <v>0</v>
      </c>
      <c r="AB105" s="20" t="s">
        <v>54</v>
      </c>
      <c r="AC105" s="20" t="s">
        <v>54</v>
      </c>
      <c r="AD105" s="20" t="s">
        <v>54</v>
      </c>
      <c r="AE105" s="20" t="s">
        <v>54</v>
      </c>
      <c r="AF105" s="20" t="s">
        <v>54</v>
      </c>
      <c r="AG105" s="20" t="s">
        <v>54</v>
      </c>
      <c r="AH105" s="20" t="s">
        <v>54</v>
      </c>
      <c r="AI105" s="20" t="s">
        <v>54</v>
      </c>
      <c r="AJ105" s="20" t="s">
        <v>54</v>
      </c>
      <c r="AK105" s="20" t="s">
        <v>54</v>
      </c>
      <c r="AL105" s="20" t="s">
        <v>54</v>
      </c>
      <c r="AR105" s="20"/>
      <c r="AS105" s="20"/>
      <c r="AT105" s="20"/>
      <c r="AU105" s="20"/>
      <c r="AV105" s="20"/>
      <c r="AW105" s="20"/>
      <c r="AX105" s="20"/>
      <c r="AY105" s="20"/>
    </row>
    <row r="106" spans="1:51" x14ac:dyDescent="0.2">
      <c r="A106" s="3" t="s">
        <v>244</v>
      </c>
      <c r="B106" s="73">
        <v>45.060099999999998</v>
      </c>
      <c r="C106" s="2" t="s">
        <v>156</v>
      </c>
      <c r="E106" s="2">
        <v>14</v>
      </c>
      <c r="F106" s="2">
        <v>13</v>
      </c>
      <c r="G106" s="2">
        <v>18</v>
      </c>
      <c r="H106" s="2">
        <v>19</v>
      </c>
      <c r="I106" s="2">
        <v>17</v>
      </c>
      <c r="J106" s="2">
        <v>14</v>
      </c>
      <c r="K106" s="2">
        <v>16</v>
      </c>
      <c r="L106" s="2">
        <v>20</v>
      </c>
      <c r="M106" s="2">
        <v>25</v>
      </c>
      <c r="N106" s="2">
        <v>21</v>
      </c>
      <c r="O106" s="2">
        <v>28</v>
      </c>
      <c r="P106" s="2">
        <v>27</v>
      </c>
      <c r="Q106" s="2">
        <v>24</v>
      </c>
      <c r="R106" s="2">
        <v>32</v>
      </c>
      <c r="S106" s="2">
        <v>16</v>
      </c>
      <c r="T106" s="3">
        <v>19</v>
      </c>
      <c r="U106" s="3">
        <v>22</v>
      </c>
      <c r="V106" s="20">
        <v>21</v>
      </c>
      <c r="W106" s="20">
        <v>18</v>
      </c>
      <c r="X106" s="20">
        <v>17</v>
      </c>
      <c r="Y106" s="20">
        <v>24</v>
      </c>
      <c r="Z106" s="20">
        <v>35</v>
      </c>
      <c r="AA106" s="20">
        <v>42</v>
      </c>
      <c r="AB106" s="20">
        <v>33</v>
      </c>
      <c r="AC106" s="20">
        <v>37</v>
      </c>
      <c r="AD106" s="20">
        <v>43</v>
      </c>
      <c r="AE106" s="20">
        <v>43</v>
      </c>
      <c r="AF106" s="20">
        <v>38</v>
      </c>
      <c r="AG106" s="20">
        <v>38</v>
      </c>
      <c r="AH106" s="20">
        <v>43</v>
      </c>
      <c r="AI106" s="20">
        <v>32</v>
      </c>
      <c r="AJ106" s="20">
        <v>27</v>
      </c>
      <c r="AK106" s="20">
        <v>34</v>
      </c>
      <c r="AL106" s="20">
        <v>31</v>
      </c>
      <c r="AM106" s="20">
        <v>23</v>
      </c>
      <c r="AN106" s="20">
        <v>26</v>
      </c>
      <c r="AO106" s="20">
        <v>19</v>
      </c>
      <c r="AP106" s="20">
        <v>20</v>
      </c>
      <c r="AQ106" s="20">
        <v>18</v>
      </c>
      <c r="AR106" s="20">
        <v>10</v>
      </c>
      <c r="AS106" s="20">
        <v>2</v>
      </c>
      <c r="AT106" s="20"/>
      <c r="AU106" s="20"/>
      <c r="AV106" s="20"/>
      <c r="AW106" s="20"/>
      <c r="AX106" s="20"/>
      <c r="AY106" s="20"/>
    </row>
    <row r="107" spans="1:51" x14ac:dyDescent="0.2">
      <c r="B107" s="2"/>
      <c r="C107" s="32"/>
      <c r="D107" s="53" t="s">
        <v>308</v>
      </c>
      <c r="E107" s="54"/>
      <c r="F107" s="54"/>
      <c r="G107" s="54"/>
      <c r="H107" s="54"/>
      <c r="I107" s="54"/>
      <c r="J107" s="54"/>
      <c r="K107" s="54"/>
      <c r="L107" s="54"/>
      <c r="M107" s="54"/>
      <c r="N107" s="54"/>
      <c r="O107" s="54"/>
      <c r="P107" s="54"/>
      <c r="Q107" s="54"/>
      <c r="R107" s="54"/>
      <c r="S107" s="55"/>
      <c r="T107" s="55"/>
      <c r="U107" s="55"/>
      <c r="V107" s="37"/>
      <c r="W107" s="37"/>
      <c r="X107" s="37"/>
      <c r="Y107" s="37"/>
      <c r="Z107" s="37"/>
      <c r="AA107" s="37"/>
      <c r="AB107" s="37"/>
      <c r="AC107" s="37"/>
      <c r="AD107" s="37"/>
      <c r="AE107" s="37"/>
      <c r="AF107" s="37"/>
      <c r="AG107" s="37"/>
      <c r="AH107" s="37"/>
      <c r="AI107" s="37"/>
      <c r="AJ107" s="37"/>
      <c r="AK107" s="37"/>
      <c r="AL107" s="37"/>
      <c r="AM107" s="37"/>
      <c r="AN107" s="37"/>
      <c r="AO107" s="37"/>
      <c r="AP107" s="37">
        <v>19</v>
      </c>
      <c r="AQ107" s="37">
        <v>15</v>
      </c>
      <c r="AR107" s="37">
        <v>8</v>
      </c>
      <c r="AS107" s="37">
        <v>1</v>
      </c>
      <c r="AT107" s="72"/>
      <c r="AU107" s="72"/>
      <c r="AV107" s="72"/>
      <c r="AW107" s="72"/>
      <c r="AX107" s="72"/>
      <c r="AY107" s="72"/>
    </row>
    <row r="108" spans="1:51" x14ac:dyDescent="0.2">
      <c r="B108" s="2"/>
      <c r="C108" s="32"/>
      <c r="D108" s="53" t="s">
        <v>321</v>
      </c>
      <c r="E108" s="54"/>
      <c r="F108" s="54"/>
      <c r="G108" s="54"/>
      <c r="H108" s="54"/>
      <c r="I108" s="54"/>
      <c r="J108" s="54"/>
      <c r="K108" s="54"/>
      <c r="L108" s="54"/>
      <c r="M108" s="54"/>
      <c r="N108" s="54"/>
      <c r="O108" s="54"/>
      <c r="P108" s="54"/>
      <c r="Q108" s="54"/>
      <c r="R108" s="54"/>
      <c r="S108" s="55"/>
      <c r="T108" s="55"/>
      <c r="U108" s="55"/>
      <c r="V108" s="37"/>
      <c r="W108" s="37"/>
      <c r="X108" s="37"/>
      <c r="Y108" s="37"/>
      <c r="Z108" s="37"/>
      <c r="AA108" s="37"/>
      <c r="AB108" s="37"/>
      <c r="AC108" s="37"/>
      <c r="AD108" s="37"/>
      <c r="AE108" s="37"/>
      <c r="AF108" s="37"/>
      <c r="AG108" s="37"/>
      <c r="AH108" s="37"/>
      <c r="AI108" s="37"/>
      <c r="AJ108" s="37"/>
      <c r="AK108" s="37"/>
      <c r="AL108" s="37"/>
      <c r="AM108" s="37"/>
      <c r="AN108" s="37"/>
      <c r="AO108" s="37"/>
      <c r="AP108" s="37">
        <v>1</v>
      </c>
      <c r="AQ108" s="37">
        <v>3</v>
      </c>
      <c r="AR108" s="37">
        <v>2</v>
      </c>
      <c r="AS108" s="37">
        <v>1</v>
      </c>
      <c r="AT108" s="72"/>
      <c r="AU108" s="72"/>
      <c r="AV108" s="72"/>
      <c r="AW108" s="72"/>
      <c r="AX108" s="72"/>
      <c r="AY108" s="72"/>
    </row>
    <row r="109" spans="1:51" x14ac:dyDescent="0.2">
      <c r="A109" s="3" t="s">
        <v>274</v>
      </c>
      <c r="B109" s="73">
        <v>52.1402</v>
      </c>
      <c r="C109" s="2" t="s">
        <v>152</v>
      </c>
      <c r="E109" s="2" t="s">
        <v>54</v>
      </c>
      <c r="F109" s="2" t="s">
        <v>54</v>
      </c>
      <c r="G109" s="2" t="s">
        <v>54</v>
      </c>
      <c r="H109" s="2" t="s">
        <v>54</v>
      </c>
      <c r="I109" s="2" t="s">
        <v>54</v>
      </c>
      <c r="J109" s="2" t="s">
        <v>54</v>
      </c>
      <c r="K109" s="2" t="s">
        <v>54</v>
      </c>
      <c r="L109" s="2" t="s">
        <v>54</v>
      </c>
      <c r="M109" s="2">
        <v>1</v>
      </c>
      <c r="N109" s="2">
        <v>2</v>
      </c>
      <c r="O109" s="2">
        <v>7</v>
      </c>
      <c r="P109" s="2">
        <v>12</v>
      </c>
      <c r="Q109" s="2">
        <v>11</v>
      </c>
      <c r="R109" s="2">
        <v>13</v>
      </c>
      <c r="S109" s="2">
        <v>11</v>
      </c>
      <c r="T109" s="3">
        <v>16</v>
      </c>
      <c r="U109" s="3">
        <v>18</v>
      </c>
      <c r="V109" s="20">
        <v>18</v>
      </c>
      <c r="W109" s="20">
        <v>20</v>
      </c>
      <c r="X109" s="20">
        <v>18</v>
      </c>
      <c r="Y109" s="20">
        <v>21</v>
      </c>
      <c r="Z109" s="20">
        <v>31</v>
      </c>
      <c r="AA109" s="20">
        <v>32</v>
      </c>
      <c r="AB109" s="20">
        <v>26</v>
      </c>
      <c r="AC109" s="20">
        <v>24</v>
      </c>
      <c r="AD109" s="20">
        <v>17</v>
      </c>
      <c r="AE109" s="20">
        <v>20</v>
      </c>
      <c r="AF109" s="20">
        <v>25</v>
      </c>
      <c r="AG109" s="20">
        <v>17</v>
      </c>
      <c r="AH109" s="20">
        <v>22</v>
      </c>
      <c r="AI109" s="20">
        <v>29</v>
      </c>
      <c r="AJ109" s="20">
        <v>29</v>
      </c>
      <c r="AK109" s="20">
        <v>26</v>
      </c>
      <c r="AL109" s="20">
        <v>21</v>
      </c>
      <c r="AM109" s="20">
        <v>26</v>
      </c>
      <c r="AN109" s="20">
        <v>23</v>
      </c>
      <c r="AO109" s="20">
        <v>23</v>
      </c>
      <c r="AP109" s="20">
        <v>20</v>
      </c>
      <c r="AQ109" s="20">
        <v>23</v>
      </c>
      <c r="AR109" s="20">
        <v>13</v>
      </c>
      <c r="AS109" s="20">
        <v>22</v>
      </c>
      <c r="AT109" s="20">
        <v>23</v>
      </c>
      <c r="AU109" s="20">
        <v>15</v>
      </c>
      <c r="AV109" s="20">
        <f>SUM(AV110:AV111)</f>
        <v>17</v>
      </c>
      <c r="AW109" s="20">
        <f>SUM(AW110:AW111)</f>
        <v>17</v>
      </c>
      <c r="AX109" s="20">
        <f>SUM(AX110:AX111)</f>
        <v>15</v>
      </c>
      <c r="AY109" s="20">
        <f>SUM(AY110:AY111)</f>
        <v>13</v>
      </c>
    </row>
    <row r="110" spans="1:51" x14ac:dyDescent="0.2">
      <c r="B110" s="2"/>
      <c r="C110" s="32"/>
      <c r="D110" s="53" t="s">
        <v>308</v>
      </c>
      <c r="E110" s="54"/>
      <c r="F110" s="54"/>
      <c r="G110" s="54"/>
      <c r="H110" s="54"/>
      <c r="I110" s="54"/>
      <c r="J110" s="54"/>
      <c r="K110" s="54"/>
      <c r="L110" s="54"/>
      <c r="M110" s="54"/>
      <c r="N110" s="54"/>
      <c r="O110" s="54"/>
      <c r="P110" s="54"/>
      <c r="Q110" s="54"/>
      <c r="R110" s="54"/>
      <c r="S110" s="55"/>
      <c r="T110" s="55"/>
      <c r="U110" s="55"/>
      <c r="V110" s="37"/>
      <c r="W110" s="37"/>
      <c r="X110" s="37"/>
      <c r="Y110" s="37"/>
      <c r="Z110" s="37"/>
      <c r="AA110" s="37"/>
      <c r="AB110" s="37"/>
      <c r="AC110" s="37"/>
      <c r="AD110" s="37"/>
      <c r="AE110" s="37"/>
      <c r="AF110" s="37"/>
      <c r="AG110" s="37"/>
      <c r="AH110" s="37"/>
      <c r="AI110" s="37"/>
      <c r="AJ110" s="37"/>
      <c r="AK110" s="37"/>
      <c r="AL110" s="37"/>
      <c r="AM110" s="37"/>
      <c r="AN110" s="37"/>
      <c r="AO110" s="37"/>
      <c r="AP110" s="37">
        <v>19</v>
      </c>
      <c r="AQ110" s="37">
        <v>20</v>
      </c>
      <c r="AR110" s="37">
        <v>11</v>
      </c>
      <c r="AS110" s="37">
        <v>17</v>
      </c>
      <c r="AT110" s="37">
        <v>17</v>
      </c>
      <c r="AU110" s="37">
        <v>11</v>
      </c>
      <c r="AV110" s="37">
        <v>14</v>
      </c>
      <c r="AW110" s="37">
        <v>12</v>
      </c>
      <c r="AX110" s="37">
        <v>12</v>
      </c>
      <c r="AY110" s="37">
        <v>11</v>
      </c>
    </row>
    <row r="111" spans="1:51" x14ac:dyDescent="0.2">
      <c r="B111" s="2"/>
      <c r="C111" s="32"/>
      <c r="D111" s="53" t="s">
        <v>321</v>
      </c>
      <c r="E111" s="54"/>
      <c r="F111" s="54"/>
      <c r="G111" s="54"/>
      <c r="H111" s="54"/>
      <c r="I111" s="54"/>
      <c r="J111" s="54"/>
      <c r="K111" s="54"/>
      <c r="L111" s="54"/>
      <c r="M111" s="54"/>
      <c r="N111" s="54"/>
      <c r="O111" s="54"/>
      <c r="P111" s="54"/>
      <c r="Q111" s="54"/>
      <c r="R111" s="54"/>
      <c r="S111" s="55"/>
      <c r="T111" s="55"/>
      <c r="U111" s="55"/>
      <c r="V111" s="37"/>
      <c r="W111" s="37"/>
      <c r="X111" s="37"/>
      <c r="Y111" s="37"/>
      <c r="Z111" s="37"/>
      <c r="AA111" s="37"/>
      <c r="AB111" s="37"/>
      <c r="AC111" s="37"/>
      <c r="AD111" s="37"/>
      <c r="AE111" s="37"/>
      <c r="AF111" s="37"/>
      <c r="AG111" s="37"/>
      <c r="AH111" s="37"/>
      <c r="AI111" s="37"/>
      <c r="AJ111" s="37"/>
      <c r="AK111" s="37"/>
      <c r="AL111" s="37"/>
      <c r="AM111" s="37"/>
      <c r="AN111" s="37"/>
      <c r="AO111" s="37"/>
      <c r="AP111" s="37">
        <v>1</v>
      </c>
      <c r="AQ111" s="37">
        <v>3</v>
      </c>
      <c r="AR111" s="37">
        <v>2</v>
      </c>
      <c r="AS111" s="37">
        <v>5</v>
      </c>
      <c r="AT111" s="37">
        <v>6</v>
      </c>
      <c r="AU111" s="37">
        <v>4</v>
      </c>
      <c r="AV111" s="37">
        <v>3</v>
      </c>
      <c r="AW111" s="37">
        <v>5</v>
      </c>
      <c r="AX111" s="37">
        <v>3</v>
      </c>
      <c r="AY111" s="37">
        <v>2</v>
      </c>
    </row>
    <row r="112" spans="1:51" s="121" customFormat="1" ht="15" x14ac:dyDescent="0.25">
      <c r="A112" s="119" t="s">
        <v>253</v>
      </c>
      <c r="B112" s="120"/>
      <c r="C112" s="120"/>
      <c r="D112" s="122"/>
      <c r="E112" s="120">
        <v>614</v>
      </c>
      <c r="F112" s="120">
        <v>499</v>
      </c>
      <c r="G112" s="120">
        <v>515</v>
      </c>
      <c r="H112" s="120">
        <v>480</v>
      </c>
      <c r="I112" s="120">
        <v>435</v>
      </c>
      <c r="J112" s="120">
        <v>378</v>
      </c>
      <c r="K112" s="120">
        <v>339</v>
      </c>
      <c r="L112" s="120">
        <v>381</v>
      </c>
      <c r="M112" s="120">
        <v>433</v>
      </c>
      <c r="N112" s="120">
        <v>453</v>
      </c>
      <c r="O112" s="120">
        <v>463</v>
      </c>
      <c r="P112" s="120">
        <v>449</v>
      </c>
      <c r="Q112" s="120">
        <v>459</v>
      </c>
      <c r="R112" s="120">
        <v>469</v>
      </c>
      <c r="S112" s="120">
        <v>537</v>
      </c>
      <c r="T112" s="120">
        <v>460</v>
      </c>
      <c r="U112" s="120">
        <v>447</v>
      </c>
      <c r="V112" s="124">
        <v>545</v>
      </c>
      <c r="W112" s="124">
        <v>644</v>
      </c>
      <c r="X112" s="124">
        <v>662</v>
      </c>
      <c r="Y112" s="124">
        <v>619</v>
      </c>
      <c r="Z112" s="124">
        <v>678</v>
      </c>
      <c r="AA112" s="124">
        <v>693</v>
      </c>
      <c r="AB112" s="124">
        <v>729</v>
      </c>
      <c r="AC112" s="124">
        <v>770</v>
      </c>
      <c r="AD112" s="124">
        <v>758</v>
      </c>
      <c r="AE112" s="124">
        <v>707</v>
      </c>
      <c r="AF112" s="124">
        <v>613</v>
      </c>
      <c r="AG112" s="124">
        <v>579</v>
      </c>
      <c r="AH112" s="124">
        <v>493</v>
      </c>
      <c r="AI112" s="124">
        <v>554</v>
      </c>
      <c r="AJ112" s="124">
        <v>663</v>
      </c>
      <c r="AK112" s="124">
        <v>621</v>
      </c>
      <c r="AL112" s="124">
        <v>619</v>
      </c>
      <c r="AM112" s="124">
        <v>611</v>
      </c>
      <c r="AN112" s="124">
        <v>520</v>
      </c>
      <c r="AO112" s="122">
        <v>455</v>
      </c>
      <c r="AP112" s="122">
        <v>474</v>
      </c>
      <c r="AQ112" s="122">
        <v>452</v>
      </c>
      <c r="AR112" s="122">
        <v>441</v>
      </c>
      <c r="AS112" s="122">
        <v>464</v>
      </c>
      <c r="AT112" s="122">
        <v>467</v>
      </c>
      <c r="AU112" s="122">
        <f>SUM(AU113,AU125,AU128:AU129,AU132,AU135:AU137,AU141,AU144,AU146,AU154:AU156)</f>
        <v>476</v>
      </c>
      <c r="AV112" s="122">
        <f>SUM(AV113,AV125,AV128:AV129,AV132,AV135:AV137,AV141,AV144,AV146,AV154:AV156)</f>
        <v>491</v>
      </c>
      <c r="AW112" s="122">
        <f>SUM(AW113,AW125,AW128:AW129,AW132,AW135:AW137,AW141,AW144,AW146,AW154:AW156)</f>
        <v>488</v>
      </c>
      <c r="AX112" s="122">
        <f>SUM(AX113,AX125,AX128:AX129,AX132,AX134,AX137,AX141,AX144,AX146,AX154:AX156)</f>
        <v>483</v>
      </c>
      <c r="AY112" s="122">
        <f>SUM(AY113,AY125,AY128:AY129,AY132,AY134,AY137,AY141,AY144,AY146,AY154:AY156)</f>
        <v>513</v>
      </c>
    </row>
    <row r="113" spans="1:51" x14ac:dyDescent="0.2">
      <c r="A113" s="3" t="s">
        <v>358</v>
      </c>
      <c r="B113" s="59" t="s">
        <v>475</v>
      </c>
      <c r="C113" s="2" t="s">
        <v>162</v>
      </c>
      <c r="E113" s="2">
        <v>19</v>
      </c>
      <c r="F113" s="2">
        <v>14</v>
      </c>
      <c r="G113" s="2" t="s">
        <v>54</v>
      </c>
      <c r="H113" s="2" t="s">
        <v>54</v>
      </c>
      <c r="I113" s="2" t="s">
        <v>54</v>
      </c>
      <c r="J113" s="2" t="s">
        <v>54</v>
      </c>
      <c r="K113" s="2" t="s">
        <v>54</v>
      </c>
      <c r="L113" s="2" t="s">
        <v>54</v>
      </c>
      <c r="M113" s="2" t="s">
        <v>54</v>
      </c>
      <c r="N113" s="2" t="s">
        <v>54</v>
      </c>
      <c r="O113" s="2" t="s">
        <v>54</v>
      </c>
      <c r="P113" s="2" t="s">
        <v>54</v>
      </c>
      <c r="Q113" s="2" t="s">
        <v>54</v>
      </c>
      <c r="R113" s="2" t="s">
        <v>54</v>
      </c>
      <c r="S113" s="2" t="s">
        <v>54</v>
      </c>
      <c r="T113" s="3" t="s">
        <v>54</v>
      </c>
      <c r="U113" s="3" t="s">
        <v>54</v>
      </c>
      <c r="V113" s="20" t="s">
        <v>54</v>
      </c>
      <c r="W113" s="20" t="s">
        <v>54</v>
      </c>
      <c r="X113" s="20" t="s">
        <v>54</v>
      </c>
      <c r="Y113" s="20" t="s">
        <v>54</v>
      </c>
      <c r="Z113" s="20">
        <v>42</v>
      </c>
      <c r="AA113" s="20">
        <v>54</v>
      </c>
      <c r="AB113" s="20">
        <v>55</v>
      </c>
      <c r="AC113" s="20">
        <v>66</v>
      </c>
      <c r="AD113" s="20">
        <v>77</v>
      </c>
      <c r="AE113" s="20">
        <v>71</v>
      </c>
      <c r="AF113" s="20">
        <v>72</v>
      </c>
      <c r="AG113" s="20">
        <v>75</v>
      </c>
      <c r="AH113" s="20">
        <v>66</v>
      </c>
      <c r="AI113" s="20">
        <v>71</v>
      </c>
      <c r="AJ113" s="20">
        <v>75</v>
      </c>
      <c r="AK113" s="20">
        <v>73</v>
      </c>
      <c r="AL113" s="20">
        <v>76</v>
      </c>
      <c r="AM113" s="20">
        <v>86</v>
      </c>
      <c r="AN113" s="20">
        <v>99</v>
      </c>
      <c r="AO113" s="20">
        <v>116</v>
      </c>
      <c r="AP113" s="20">
        <v>115</v>
      </c>
      <c r="AQ113" s="20">
        <v>107</v>
      </c>
      <c r="AR113" s="20">
        <v>109</v>
      </c>
      <c r="AS113" s="20">
        <v>121</v>
      </c>
      <c r="AT113" s="20">
        <v>129</v>
      </c>
      <c r="AU113" s="20">
        <f>SUM(AU115:AU116)</f>
        <v>97</v>
      </c>
      <c r="AV113" s="20">
        <f>SUM(AV115:AV116)</f>
        <v>95</v>
      </c>
      <c r="AW113" s="20">
        <f>SUM(AW115:AW116)</f>
        <v>87</v>
      </c>
      <c r="AX113" s="20">
        <f>SUM(AX114:AX116)</f>
        <v>116</v>
      </c>
      <c r="AY113" s="20">
        <f>SUM(AY114:AY116)</f>
        <v>99</v>
      </c>
    </row>
    <row r="114" spans="1:51" x14ac:dyDescent="0.2">
      <c r="B114" s="59"/>
      <c r="C114" s="47"/>
      <c r="D114" s="37" t="s">
        <v>166</v>
      </c>
      <c r="E114" s="54"/>
      <c r="F114" s="54"/>
      <c r="G114" s="54"/>
      <c r="H114" s="54"/>
      <c r="I114" s="54"/>
      <c r="J114" s="54"/>
      <c r="K114" s="54"/>
      <c r="L114" s="54"/>
      <c r="M114" s="54"/>
      <c r="N114" s="54"/>
      <c r="O114" s="54"/>
      <c r="P114" s="54"/>
      <c r="Q114" s="54"/>
      <c r="R114" s="54"/>
      <c r="S114" s="54"/>
      <c r="T114" s="55"/>
      <c r="U114" s="55"/>
      <c r="V114" s="37"/>
      <c r="W114" s="37"/>
      <c r="X114" s="37"/>
      <c r="Y114" s="37"/>
      <c r="Z114" s="37"/>
      <c r="AA114" s="37"/>
      <c r="AB114" s="37"/>
      <c r="AC114" s="37"/>
      <c r="AD114" s="37"/>
      <c r="AE114" s="37"/>
      <c r="AF114" s="37"/>
      <c r="AG114" s="37"/>
      <c r="AH114" s="37"/>
      <c r="AI114" s="37"/>
      <c r="AJ114" s="37"/>
      <c r="AK114" s="37"/>
      <c r="AL114" s="37"/>
      <c r="AM114" s="37"/>
      <c r="AN114" s="37">
        <v>54</v>
      </c>
      <c r="AO114" s="37">
        <v>73</v>
      </c>
      <c r="AP114" s="37">
        <v>57</v>
      </c>
      <c r="AQ114" s="37">
        <v>63</v>
      </c>
      <c r="AR114" s="37">
        <v>61</v>
      </c>
      <c r="AS114" s="37">
        <v>53</v>
      </c>
      <c r="AT114" s="37">
        <v>51</v>
      </c>
      <c r="AU114" s="37">
        <v>40</v>
      </c>
      <c r="AV114" s="37">
        <v>34</v>
      </c>
      <c r="AW114" s="37">
        <v>30</v>
      </c>
      <c r="AX114" s="37">
        <v>41</v>
      </c>
      <c r="AY114" s="37">
        <v>34</v>
      </c>
    </row>
    <row r="115" spans="1:51" x14ac:dyDescent="0.2">
      <c r="B115" s="59"/>
      <c r="C115" s="47"/>
      <c r="D115" s="37" t="s">
        <v>329</v>
      </c>
      <c r="E115" s="54"/>
      <c r="F115" s="54"/>
      <c r="G115" s="54"/>
      <c r="H115" s="54"/>
      <c r="I115" s="54"/>
      <c r="J115" s="54"/>
      <c r="K115" s="54"/>
      <c r="L115" s="54"/>
      <c r="M115" s="54"/>
      <c r="N115" s="54"/>
      <c r="O115" s="54"/>
      <c r="P115" s="54"/>
      <c r="Q115" s="54"/>
      <c r="R115" s="54"/>
      <c r="S115" s="54"/>
      <c r="T115" s="55"/>
      <c r="U115" s="55"/>
      <c r="V115" s="37"/>
      <c r="W115" s="37"/>
      <c r="X115" s="37"/>
      <c r="Y115" s="37"/>
      <c r="Z115" s="37"/>
      <c r="AA115" s="37"/>
      <c r="AB115" s="37"/>
      <c r="AC115" s="37"/>
      <c r="AD115" s="37"/>
      <c r="AE115" s="37"/>
      <c r="AF115" s="37"/>
      <c r="AG115" s="37"/>
      <c r="AH115" s="37"/>
      <c r="AI115" s="37"/>
      <c r="AJ115" s="37"/>
      <c r="AK115" s="37"/>
      <c r="AL115" s="37"/>
      <c r="AM115" s="37"/>
      <c r="AN115" s="37"/>
      <c r="AO115" s="37"/>
      <c r="AP115" s="37">
        <v>40</v>
      </c>
      <c r="AQ115" s="37">
        <v>32</v>
      </c>
      <c r="AR115" s="37">
        <v>32</v>
      </c>
      <c r="AS115" s="37">
        <v>43</v>
      </c>
      <c r="AT115" s="37">
        <v>50</v>
      </c>
      <c r="AU115" s="37">
        <v>56</v>
      </c>
      <c r="AV115" s="37">
        <v>47</v>
      </c>
      <c r="AW115" s="37">
        <v>36</v>
      </c>
      <c r="AX115" s="37">
        <v>35</v>
      </c>
      <c r="AY115" s="37">
        <v>36</v>
      </c>
    </row>
    <row r="116" spans="1:51" x14ac:dyDescent="0.2">
      <c r="B116" s="59"/>
      <c r="C116" s="47"/>
      <c r="D116" s="37" t="s">
        <v>330</v>
      </c>
      <c r="E116" s="54"/>
      <c r="F116" s="54"/>
      <c r="G116" s="54"/>
      <c r="H116" s="54"/>
      <c r="I116" s="54"/>
      <c r="J116" s="54"/>
      <c r="K116" s="54"/>
      <c r="L116" s="54"/>
      <c r="M116" s="54"/>
      <c r="N116" s="54"/>
      <c r="O116" s="54"/>
      <c r="P116" s="54"/>
      <c r="Q116" s="54"/>
      <c r="R116" s="54"/>
      <c r="S116" s="54"/>
      <c r="T116" s="55"/>
      <c r="U116" s="55"/>
      <c r="V116" s="37"/>
      <c r="W116" s="37"/>
      <c r="X116" s="37"/>
      <c r="Y116" s="37"/>
      <c r="Z116" s="37"/>
      <c r="AA116" s="37"/>
      <c r="AB116" s="37"/>
      <c r="AC116" s="37"/>
      <c r="AD116" s="37"/>
      <c r="AE116" s="37"/>
      <c r="AF116" s="37"/>
      <c r="AG116" s="37"/>
      <c r="AH116" s="37"/>
      <c r="AI116" s="37"/>
      <c r="AJ116" s="37"/>
      <c r="AK116" s="37"/>
      <c r="AL116" s="37"/>
      <c r="AM116" s="37"/>
      <c r="AN116" s="37"/>
      <c r="AO116" s="37"/>
      <c r="AP116" s="37">
        <v>18</v>
      </c>
      <c r="AQ116" s="37">
        <v>12</v>
      </c>
      <c r="AR116" s="37">
        <v>16</v>
      </c>
      <c r="AS116" s="37">
        <v>25</v>
      </c>
      <c r="AT116" s="37">
        <v>28</v>
      </c>
      <c r="AU116" s="37">
        <v>41</v>
      </c>
      <c r="AV116" s="37">
        <v>48</v>
      </c>
      <c r="AW116" s="37">
        <v>51</v>
      </c>
      <c r="AX116" s="37">
        <v>40</v>
      </c>
      <c r="AY116" s="37">
        <v>29</v>
      </c>
    </row>
    <row r="117" spans="1:51" x14ac:dyDescent="0.2">
      <c r="B117" s="59"/>
      <c r="C117" s="47"/>
      <c r="D117" s="37" t="s">
        <v>333</v>
      </c>
      <c r="E117" s="54"/>
      <c r="F117" s="54"/>
      <c r="G117" s="54"/>
      <c r="H117" s="54"/>
      <c r="I117" s="54"/>
      <c r="J117" s="54"/>
      <c r="K117" s="54"/>
      <c r="L117" s="54"/>
      <c r="M117" s="54"/>
      <c r="N117" s="54"/>
      <c r="O117" s="54"/>
      <c r="P117" s="54"/>
      <c r="Q117" s="54"/>
      <c r="R117" s="54"/>
      <c r="S117" s="54"/>
      <c r="T117" s="55"/>
      <c r="U117" s="55"/>
      <c r="V117" s="37"/>
      <c r="W117" s="37"/>
      <c r="X117" s="37"/>
      <c r="Y117" s="37"/>
      <c r="Z117" s="37"/>
      <c r="AA117" s="37"/>
      <c r="AB117" s="37"/>
      <c r="AC117" s="37"/>
      <c r="AD117" s="37"/>
      <c r="AE117" s="37"/>
      <c r="AF117" s="37"/>
      <c r="AG117" s="37"/>
      <c r="AH117" s="37"/>
      <c r="AI117" s="37"/>
      <c r="AJ117" s="37"/>
      <c r="AK117" s="37"/>
      <c r="AL117" s="37"/>
      <c r="AM117" s="37"/>
      <c r="AN117" s="37">
        <v>14</v>
      </c>
      <c r="AO117" s="37">
        <v>16</v>
      </c>
      <c r="AP117" s="72"/>
      <c r="AQ117" s="72"/>
      <c r="AR117" s="72"/>
      <c r="AS117" s="72"/>
      <c r="AT117" s="72"/>
      <c r="AU117" s="72"/>
      <c r="AV117" s="72"/>
      <c r="AW117" s="72"/>
      <c r="AX117" s="72"/>
      <c r="AY117" s="72"/>
    </row>
    <row r="118" spans="1:51" x14ac:dyDescent="0.2">
      <c r="B118" s="59"/>
      <c r="C118" s="47"/>
      <c r="D118" s="37" t="s">
        <v>334</v>
      </c>
      <c r="E118" s="54"/>
      <c r="F118" s="54"/>
      <c r="G118" s="54"/>
      <c r="H118" s="54"/>
      <c r="I118" s="54"/>
      <c r="J118" s="54"/>
      <c r="K118" s="54"/>
      <c r="L118" s="54"/>
      <c r="M118" s="54"/>
      <c r="N118" s="54"/>
      <c r="O118" s="54"/>
      <c r="P118" s="54"/>
      <c r="Q118" s="54"/>
      <c r="R118" s="54"/>
      <c r="S118" s="54"/>
      <c r="T118" s="55"/>
      <c r="U118" s="55"/>
      <c r="V118" s="37"/>
      <c r="W118" s="37"/>
      <c r="X118" s="37"/>
      <c r="Y118" s="37"/>
      <c r="Z118" s="37"/>
      <c r="AA118" s="37"/>
      <c r="AB118" s="37"/>
      <c r="AC118" s="37"/>
      <c r="AD118" s="37"/>
      <c r="AE118" s="37"/>
      <c r="AF118" s="37"/>
      <c r="AG118" s="37"/>
      <c r="AH118" s="37"/>
      <c r="AI118" s="37"/>
      <c r="AJ118" s="37"/>
      <c r="AK118" s="37"/>
      <c r="AL118" s="37"/>
      <c r="AM118" s="37"/>
      <c r="AN118" s="37">
        <v>31</v>
      </c>
      <c r="AO118" s="37">
        <v>27</v>
      </c>
      <c r="AP118" s="72"/>
      <c r="AQ118" s="72"/>
      <c r="AR118" s="72"/>
      <c r="AS118" s="72"/>
      <c r="AT118" s="72"/>
      <c r="AU118" s="72"/>
      <c r="AV118" s="72"/>
      <c r="AW118" s="72"/>
      <c r="AX118" s="72"/>
      <c r="AY118" s="72"/>
    </row>
    <row r="119" spans="1:51" hidden="1" x14ac:dyDescent="0.2">
      <c r="A119" s="3" t="s">
        <v>208</v>
      </c>
      <c r="B119" s="2" t="s">
        <v>122</v>
      </c>
      <c r="C119" s="2" t="s">
        <v>123</v>
      </c>
      <c r="E119" s="2">
        <v>178</v>
      </c>
      <c r="F119" s="2">
        <v>167</v>
      </c>
      <c r="G119" s="2">
        <v>140</v>
      </c>
      <c r="H119" s="2">
        <v>119</v>
      </c>
      <c r="I119" s="2">
        <v>68</v>
      </c>
      <c r="J119" s="2">
        <v>61</v>
      </c>
      <c r="K119" s="2">
        <v>53</v>
      </c>
      <c r="L119" s="2">
        <v>65</v>
      </c>
      <c r="M119" s="2">
        <v>85</v>
      </c>
      <c r="N119" s="2">
        <v>83</v>
      </c>
      <c r="O119" s="2">
        <v>55</v>
      </c>
      <c r="P119" s="2">
        <v>13</v>
      </c>
      <c r="Q119" s="2">
        <v>4</v>
      </c>
      <c r="R119" s="2">
        <v>1</v>
      </c>
      <c r="S119" s="2">
        <v>1</v>
      </c>
      <c r="T119" s="3">
        <v>0</v>
      </c>
      <c r="U119" s="3">
        <v>0</v>
      </c>
      <c r="AB119" s="20" t="s">
        <v>54</v>
      </c>
      <c r="AC119" s="20" t="s">
        <v>54</v>
      </c>
      <c r="AD119" s="20" t="s">
        <v>54</v>
      </c>
      <c r="AE119" s="20" t="s">
        <v>54</v>
      </c>
      <c r="AF119" s="20" t="s">
        <v>54</v>
      </c>
      <c r="AG119" s="20" t="s">
        <v>54</v>
      </c>
      <c r="AH119" s="20" t="s">
        <v>54</v>
      </c>
      <c r="AI119" s="20" t="s">
        <v>54</v>
      </c>
      <c r="AJ119" s="20" t="s">
        <v>54</v>
      </c>
      <c r="AK119" s="20" t="s">
        <v>54</v>
      </c>
      <c r="AL119" s="20" t="s">
        <v>54</v>
      </c>
      <c r="AR119" s="20"/>
      <c r="AS119" s="20"/>
      <c r="AT119" s="20"/>
      <c r="AU119" s="20"/>
      <c r="AV119" s="20"/>
      <c r="AW119" s="20"/>
      <c r="AX119" s="20"/>
      <c r="AY119" s="20"/>
    </row>
    <row r="120" spans="1:51" hidden="1" x14ac:dyDescent="0.2">
      <c r="C120" s="2" t="s">
        <v>124</v>
      </c>
      <c r="E120" s="38" t="s">
        <v>125</v>
      </c>
      <c r="F120" s="38" t="s">
        <v>126</v>
      </c>
      <c r="G120" s="38" t="s">
        <v>127</v>
      </c>
      <c r="H120" s="2" t="s">
        <v>54</v>
      </c>
      <c r="I120" s="2" t="s">
        <v>54</v>
      </c>
      <c r="J120" s="2" t="s">
        <v>54</v>
      </c>
      <c r="K120" s="2" t="s">
        <v>54</v>
      </c>
      <c r="L120" s="2" t="s">
        <v>54</v>
      </c>
      <c r="M120" s="2" t="s">
        <v>54</v>
      </c>
      <c r="N120" s="2" t="s">
        <v>54</v>
      </c>
      <c r="AR120" s="20"/>
      <c r="AS120" s="20"/>
      <c r="AT120" s="20"/>
      <c r="AU120" s="20"/>
      <c r="AV120" s="20"/>
      <c r="AW120" s="20"/>
      <c r="AX120" s="20"/>
      <c r="AY120" s="20"/>
    </row>
    <row r="121" spans="1:51" hidden="1" x14ac:dyDescent="0.2">
      <c r="B121" s="2" t="s">
        <v>54</v>
      </c>
      <c r="C121" s="56" t="s">
        <v>54</v>
      </c>
      <c r="D121" s="57" t="s">
        <v>128</v>
      </c>
      <c r="E121" s="56">
        <v>85</v>
      </c>
      <c r="F121" s="56">
        <v>51</v>
      </c>
      <c r="G121" s="56">
        <v>57</v>
      </c>
      <c r="H121" s="56">
        <v>50</v>
      </c>
      <c r="I121" s="56">
        <v>26</v>
      </c>
      <c r="J121" s="56" t="s">
        <v>54</v>
      </c>
      <c r="K121" s="56" t="s">
        <v>54</v>
      </c>
      <c r="L121" s="56" t="s">
        <v>54</v>
      </c>
      <c r="M121" s="56" t="s">
        <v>54</v>
      </c>
      <c r="N121" s="56" t="s">
        <v>54</v>
      </c>
      <c r="O121" s="58"/>
      <c r="P121" s="58"/>
      <c r="Q121" s="58"/>
      <c r="R121" s="58"/>
      <c r="S121" s="58"/>
      <c r="T121" s="58"/>
      <c r="U121" s="41"/>
      <c r="V121" s="31"/>
      <c r="W121" s="31"/>
      <c r="X121" s="31"/>
      <c r="Y121" s="31"/>
      <c r="Z121" s="31"/>
      <c r="AA121" s="31"/>
      <c r="AB121" s="167"/>
      <c r="AC121" s="167"/>
      <c r="AD121" s="167"/>
      <c r="AE121" s="167"/>
      <c r="AF121" s="167"/>
      <c r="AG121" s="167"/>
      <c r="AH121" s="167"/>
      <c r="AI121" s="167"/>
      <c r="AJ121" s="167"/>
      <c r="AK121" s="167"/>
      <c r="AL121" s="167"/>
      <c r="AR121" s="20"/>
      <c r="AS121" s="20"/>
      <c r="AT121" s="20"/>
      <c r="AU121" s="20"/>
      <c r="AV121" s="20"/>
      <c r="AW121" s="20"/>
      <c r="AX121" s="20"/>
      <c r="AY121" s="20"/>
    </row>
    <row r="122" spans="1:51" hidden="1" x14ac:dyDescent="0.2">
      <c r="C122" s="58"/>
      <c r="D122" s="57" t="s">
        <v>129</v>
      </c>
      <c r="E122" s="56">
        <v>93</v>
      </c>
      <c r="F122" s="56">
        <v>96</v>
      </c>
      <c r="G122" s="56">
        <v>78</v>
      </c>
      <c r="H122" s="56">
        <v>69</v>
      </c>
      <c r="I122" s="56">
        <v>42</v>
      </c>
      <c r="J122" s="58"/>
      <c r="K122" s="58"/>
      <c r="L122" s="58"/>
      <c r="M122" s="58"/>
      <c r="N122" s="58"/>
      <c r="O122" s="58"/>
      <c r="P122" s="58"/>
      <c r="Q122" s="58"/>
      <c r="R122" s="58"/>
      <c r="S122" s="58"/>
      <c r="T122" s="58"/>
      <c r="U122" s="41"/>
      <c r="V122" s="31"/>
      <c r="W122" s="31"/>
      <c r="X122" s="31"/>
      <c r="Y122" s="31"/>
      <c r="Z122" s="31"/>
      <c r="AA122" s="31"/>
      <c r="AB122" s="167"/>
      <c r="AC122" s="167"/>
      <c r="AD122" s="167"/>
      <c r="AE122" s="167"/>
      <c r="AF122" s="167"/>
      <c r="AG122" s="167"/>
      <c r="AH122" s="167"/>
      <c r="AI122" s="167"/>
      <c r="AJ122" s="167"/>
      <c r="AK122" s="167"/>
      <c r="AL122" s="167"/>
      <c r="AR122" s="20"/>
      <c r="AS122" s="20"/>
      <c r="AT122" s="20"/>
      <c r="AU122" s="20"/>
      <c r="AV122" s="20"/>
      <c r="AW122" s="20"/>
      <c r="AX122" s="20"/>
      <c r="AY122" s="20"/>
    </row>
    <row r="123" spans="1:51" hidden="1" x14ac:dyDescent="0.2">
      <c r="C123" s="58"/>
      <c r="D123" s="57" t="s">
        <v>130</v>
      </c>
      <c r="E123" s="58"/>
      <c r="F123" s="58"/>
      <c r="G123" s="58"/>
      <c r="H123" s="58"/>
      <c r="I123" s="58"/>
      <c r="J123" s="56">
        <v>41</v>
      </c>
      <c r="K123" s="56">
        <v>35</v>
      </c>
      <c r="L123" s="56">
        <v>42</v>
      </c>
      <c r="M123" s="56">
        <v>49</v>
      </c>
      <c r="N123" s="56">
        <v>45</v>
      </c>
      <c r="O123" s="56">
        <v>24</v>
      </c>
      <c r="P123" s="56">
        <v>4</v>
      </c>
      <c r="Q123" s="56">
        <v>1</v>
      </c>
      <c r="R123" s="56">
        <v>0</v>
      </c>
      <c r="S123" s="58">
        <v>0</v>
      </c>
      <c r="T123" s="58">
        <v>0</v>
      </c>
      <c r="U123" s="41"/>
      <c r="V123" s="31"/>
      <c r="W123" s="31"/>
      <c r="X123" s="31"/>
      <c r="Y123" s="31"/>
      <c r="Z123" s="31"/>
      <c r="AA123" s="31"/>
      <c r="AB123" s="167"/>
      <c r="AC123" s="167"/>
      <c r="AD123" s="167"/>
      <c r="AE123" s="167"/>
      <c r="AF123" s="167"/>
      <c r="AG123" s="167"/>
      <c r="AH123" s="167"/>
      <c r="AI123" s="167"/>
      <c r="AJ123" s="167"/>
      <c r="AK123" s="167"/>
      <c r="AL123" s="167"/>
      <c r="AR123" s="20"/>
      <c r="AS123" s="20"/>
      <c r="AT123" s="20"/>
      <c r="AU123" s="20"/>
      <c r="AV123" s="20"/>
      <c r="AW123" s="20"/>
      <c r="AX123" s="20"/>
      <c r="AY123" s="20"/>
    </row>
    <row r="124" spans="1:51" hidden="1" x14ac:dyDescent="0.2">
      <c r="B124" s="2" t="s">
        <v>54</v>
      </c>
      <c r="C124" s="56" t="s">
        <v>54</v>
      </c>
      <c r="D124" s="57" t="s">
        <v>131</v>
      </c>
      <c r="E124" s="58"/>
      <c r="F124" s="56" t="s">
        <v>54</v>
      </c>
      <c r="G124" s="56" t="s">
        <v>54</v>
      </c>
      <c r="H124" s="56" t="s">
        <v>54</v>
      </c>
      <c r="I124" s="56" t="s">
        <v>54</v>
      </c>
      <c r="J124" s="56">
        <v>20</v>
      </c>
      <c r="K124" s="56">
        <v>18</v>
      </c>
      <c r="L124" s="56">
        <v>23</v>
      </c>
      <c r="M124" s="56">
        <v>36</v>
      </c>
      <c r="N124" s="56">
        <v>38</v>
      </c>
      <c r="O124" s="56">
        <v>31</v>
      </c>
      <c r="P124" s="56">
        <v>9</v>
      </c>
      <c r="Q124" s="56">
        <v>3</v>
      </c>
      <c r="R124" s="56">
        <v>1</v>
      </c>
      <c r="S124" s="56">
        <v>1</v>
      </c>
      <c r="T124" s="58">
        <v>0</v>
      </c>
      <c r="U124" s="41"/>
      <c r="V124" s="31"/>
      <c r="W124" s="31"/>
      <c r="X124" s="31"/>
      <c r="Y124" s="31"/>
      <c r="Z124" s="31"/>
      <c r="AA124" s="31"/>
      <c r="AB124" s="167"/>
      <c r="AC124" s="167"/>
      <c r="AD124" s="167"/>
      <c r="AE124" s="167"/>
      <c r="AF124" s="167"/>
      <c r="AG124" s="167"/>
      <c r="AH124" s="167"/>
      <c r="AI124" s="167"/>
      <c r="AJ124" s="167"/>
      <c r="AK124" s="167"/>
      <c r="AL124" s="167"/>
      <c r="AR124" s="20"/>
      <c r="AS124" s="20"/>
      <c r="AT124" s="20"/>
      <c r="AU124" s="20"/>
      <c r="AV124" s="20"/>
      <c r="AW124" s="20"/>
      <c r="AX124" s="20"/>
      <c r="AY124" s="20"/>
    </row>
    <row r="125" spans="1:51" x14ac:dyDescent="0.2">
      <c r="A125" s="3" t="s">
        <v>443</v>
      </c>
      <c r="B125" s="73" t="s">
        <v>496</v>
      </c>
      <c r="C125" s="2" t="s">
        <v>465</v>
      </c>
      <c r="E125" s="2"/>
      <c r="F125" s="2"/>
      <c r="G125" s="2"/>
      <c r="H125" s="2"/>
      <c r="I125" s="2"/>
      <c r="J125" s="2"/>
      <c r="K125" s="2"/>
      <c r="L125" s="2"/>
      <c r="M125" s="2"/>
      <c r="N125" s="2"/>
      <c r="O125" s="2"/>
      <c r="P125" s="2"/>
      <c r="Q125" s="2"/>
      <c r="R125" s="2"/>
      <c r="S125" s="2"/>
      <c r="AR125" s="20"/>
      <c r="AS125" s="20"/>
      <c r="AT125" s="20"/>
      <c r="AU125" s="20">
        <v>9</v>
      </c>
      <c r="AV125" s="20">
        <f>SUM(AV126:AV127)</f>
        <v>18</v>
      </c>
      <c r="AW125" s="20">
        <f>SUM(AW126:AW127)</f>
        <v>18</v>
      </c>
      <c r="AX125" s="20">
        <f>SUM(AX126:AX127)</f>
        <v>17</v>
      </c>
      <c r="AY125" s="20">
        <f>SUM(AY126:AY127)</f>
        <v>17</v>
      </c>
    </row>
    <row r="126" spans="1:51" x14ac:dyDescent="0.2">
      <c r="B126" s="73"/>
      <c r="C126" s="47"/>
      <c r="D126" s="37" t="s">
        <v>308</v>
      </c>
      <c r="E126" s="54"/>
      <c r="F126" s="54"/>
      <c r="G126" s="54"/>
      <c r="H126" s="54"/>
      <c r="I126" s="54"/>
      <c r="J126" s="54"/>
      <c r="K126" s="54"/>
      <c r="L126" s="54"/>
      <c r="M126" s="54"/>
      <c r="N126" s="54"/>
      <c r="O126" s="54"/>
      <c r="P126" s="54"/>
      <c r="Q126" s="54"/>
      <c r="R126" s="54"/>
      <c r="S126" s="54"/>
      <c r="T126" s="55"/>
      <c r="U126" s="55"/>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v>0</v>
      </c>
      <c r="AV126" s="37">
        <v>0</v>
      </c>
      <c r="AW126" s="37">
        <v>0</v>
      </c>
      <c r="AX126" s="37">
        <v>0</v>
      </c>
      <c r="AY126" s="37">
        <v>0</v>
      </c>
    </row>
    <row r="127" spans="1:51" x14ac:dyDescent="0.2">
      <c r="B127" s="73"/>
      <c r="C127" s="47"/>
      <c r="D127" s="37" t="s">
        <v>466</v>
      </c>
      <c r="E127" s="54"/>
      <c r="F127" s="54"/>
      <c r="G127" s="54"/>
      <c r="H127" s="54"/>
      <c r="I127" s="54"/>
      <c r="J127" s="54"/>
      <c r="K127" s="54"/>
      <c r="L127" s="54"/>
      <c r="M127" s="54"/>
      <c r="N127" s="54"/>
      <c r="O127" s="54"/>
      <c r="P127" s="54"/>
      <c r="Q127" s="54"/>
      <c r="R127" s="54"/>
      <c r="S127" s="54"/>
      <c r="T127" s="55"/>
      <c r="U127" s="55"/>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v>9</v>
      </c>
      <c r="AV127" s="37">
        <v>18</v>
      </c>
      <c r="AW127" s="37">
        <v>18</v>
      </c>
      <c r="AX127" s="37">
        <v>17</v>
      </c>
      <c r="AY127" s="37">
        <v>17</v>
      </c>
    </row>
    <row r="128" spans="1:51" x14ac:dyDescent="0.2">
      <c r="A128" s="3" t="s">
        <v>443</v>
      </c>
      <c r="B128" s="73" t="s">
        <v>497</v>
      </c>
      <c r="C128" s="2" t="s">
        <v>447</v>
      </c>
      <c r="E128" s="2"/>
      <c r="F128" s="2"/>
      <c r="G128" s="2"/>
      <c r="H128" s="2"/>
      <c r="I128" s="2"/>
      <c r="J128" s="2"/>
      <c r="K128" s="2"/>
      <c r="L128" s="2"/>
      <c r="M128" s="2"/>
      <c r="N128" s="2"/>
      <c r="O128" s="2"/>
      <c r="P128" s="2"/>
      <c r="Q128" s="2"/>
      <c r="R128" s="2"/>
      <c r="S128" s="2"/>
      <c r="AR128" s="20"/>
      <c r="AS128" s="20"/>
      <c r="AT128" s="20">
        <v>11</v>
      </c>
      <c r="AU128" s="20">
        <v>21</v>
      </c>
      <c r="AV128" s="20">
        <v>23</v>
      </c>
      <c r="AW128" s="20">
        <v>19</v>
      </c>
      <c r="AX128" s="20">
        <v>11</v>
      </c>
      <c r="AY128" s="20">
        <v>25</v>
      </c>
    </row>
    <row r="129" spans="1:51" x14ac:dyDescent="0.2">
      <c r="A129" s="3" t="s">
        <v>358</v>
      </c>
      <c r="B129" s="52" t="s">
        <v>498</v>
      </c>
      <c r="C129" s="3" t="s">
        <v>168</v>
      </c>
      <c r="D129" s="38"/>
      <c r="E129" s="2"/>
      <c r="F129" s="2"/>
      <c r="G129" s="2"/>
      <c r="H129" s="2"/>
      <c r="I129" s="2"/>
      <c r="J129" s="2"/>
      <c r="K129" s="2"/>
      <c r="L129" s="2"/>
      <c r="M129" s="2"/>
      <c r="N129" s="2"/>
      <c r="O129" s="2"/>
      <c r="P129" s="2"/>
      <c r="Q129" s="2"/>
      <c r="R129" s="2"/>
      <c r="S129" s="2"/>
      <c r="AA129" s="20">
        <v>48</v>
      </c>
      <c r="AB129" s="20">
        <v>55</v>
      </c>
      <c r="AC129" s="20">
        <v>60</v>
      </c>
      <c r="AD129" s="20">
        <v>50</v>
      </c>
      <c r="AE129" s="20">
        <v>47</v>
      </c>
      <c r="AF129" s="20">
        <v>49</v>
      </c>
      <c r="AG129" s="20">
        <v>52</v>
      </c>
      <c r="AH129" s="20">
        <v>57</v>
      </c>
      <c r="AI129" s="20">
        <v>57</v>
      </c>
      <c r="AJ129" s="20">
        <v>59</v>
      </c>
      <c r="AK129" s="20">
        <v>57</v>
      </c>
      <c r="AL129" s="20">
        <v>60</v>
      </c>
      <c r="AM129" s="20">
        <v>59</v>
      </c>
      <c r="AN129" s="20">
        <v>57</v>
      </c>
      <c r="AO129" s="20">
        <v>56</v>
      </c>
      <c r="AP129" s="20">
        <v>51</v>
      </c>
      <c r="AQ129" s="20">
        <v>45</v>
      </c>
      <c r="AR129" s="20">
        <v>47</v>
      </c>
      <c r="AS129" s="20">
        <v>42</v>
      </c>
      <c r="AT129" s="20">
        <v>42</v>
      </c>
      <c r="AU129" s="20">
        <v>50</v>
      </c>
      <c r="AV129" s="20">
        <v>46</v>
      </c>
      <c r="AW129" s="20">
        <v>33</v>
      </c>
      <c r="AX129" s="20">
        <v>38</v>
      </c>
      <c r="AY129" s="20">
        <v>43</v>
      </c>
    </row>
    <row r="130" spans="1:51" hidden="1" x14ac:dyDescent="0.2">
      <c r="A130" s="3" t="s">
        <v>208</v>
      </c>
      <c r="B130" s="73" t="s">
        <v>120</v>
      </c>
      <c r="C130" s="2" t="s">
        <v>183</v>
      </c>
      <c r="E130" s="2"/>
      <c r="F130" s="2"/>
      <c r="G130" s="2"/>
      <c r="H130" s="2"/>
      <c r="I130" s="2"/>
      <c r="J130" s="2"/>
      <c r="K130" s="2"/>
      <c r="L130" s="2"/>
      <c r="M130" s="2"/>
      <c r="N130" s="2"/>
      <c r="O130" s="2"/>
      <c r="P130" s="2"/>
      <c r="Q130" s="2"/>
      <c r="R130" s="2"/>
      <c r="S130" s="2"/>
      <c r="AR130" s="20"/>
      <c r="AS130" s="20"/>
      <c r="AT130" s="20"/>
      <c r="AU130" s="20"/>
      <c r="AV130" s="20"/>
      <c r="AW130" s="20"/>
      <c r="AX130" s="20"/>
      <c r="AY130" s="20"/>
    </row>
    <row r="131" spans="1:51" x14ac:dyDescent="0.2">
      <c r="A131" s="3" t="s">
        <v>357</v>
      </c>
      <c r="B131" s="179">
        <v>13.120200000000001</v>
      </c>
      <c r="C131" s="2" t="s">
        <v>21</v>
      </c>
      <c r="E131" s="2">
        <v>117</v>
      </c>
      <c r="F131" s="2">
        <v>80</v>
      </c>
      <c r="G131" s="2">
        <v>106</v>
      </c>
      <c r="H131" s="2">
        <v>95</v>
      </c>
      <c r="I131" s="2">
        <v>110</v>
      </c>
      <c r="J131" s="2">
        <v>84</v>
      </c>
      <c r="K131" s="2">
        <v>73</v>
      </c>
      <c r="L131" s="2">
        <v>100</v>
      </c>
      <c r="M131" s="2">
        <v>118</v>
      </c>
      <c r="N131" s="2">
        <v>110</v>
      </c>
      <c r="O131" s="2">
        <v>152</v>
      </c>
      <c r="P131" s="2">
        <v>175</v>
      </c>
      <c r="Q131" s="2">
        <v>173</v>
      </c>
      <c r="R131" s="2">
        <v>179</v>
      </c>
      <c r="S131" s="2">
        <v>191</v>
      </c>
      <c r="T131" s="3">
        <v>150</v>
      </c>
      <c r="U131" s="3">
        <v>167</v>
      </c>
      <c r="V131" s="20">
        <v>235</v>
      </c>
      <c r="W131" s="20">
        <v>243</v>
      </c>
      <c r="X131" s="20">
        <v>257</v>
      </c>
      <c r="Y131" s="20">
        <v>230</v>
      </c>
      <c r="Z131" s="20">
        <v>222</v>
      </c>
      <c r="AA131" s="20">
        <v>190</v>
      </c>
      <c r="AB131" s="20">
        <v>208</v>
      </c>
      <c r="AC131" s="20">
        <v>245</v>
      </c>
      <c r="AD131" s="20">
        <v>213</v>
      </c>
      <c r="AE131" s="20">
        <v>200</v>
      </c>
      <c r="AF131" s="20">
        <v>84</v>
      </c>
      <c r="AG131" s="20">
        <v>73</v>
      </c>
      <c r="AH131" s="20">
        <v>61</v>
      </c>
      <c r="AI131" s="20">
        <v>88</v>
      </c>
      <c r="AR131" s="20"/>
      <c r="AS131" s="20"/>
      <c r="AT131" s="20"/>
      <c r="AU131" s="20"/>
      <c r="AV131" s="20"/>
      <c r="AW131" s="20"/>
      <c r="AX131" s="20"/>
      <c r="AY131" s="20"/>
    </row>
    <row r="132" spans="1:51" x14ac:dyDescent="0.2">
      <c r="A132" s="3" t="s">
        <v>357</v>
      </c>
      <c r="B132" s="52" t="s">
        <v>499</v>
      </c>
      <c r="C132" s="3" t="s">
        <v>184</v>
      </c>
      <c r="AF132" s="20">
        <v>8</v>
      </c>
      <c r="AG132" s="20">
        <v>10</v>
      </c>
      <c r="AH132" s="20">
        <v>8</v>
      </c>
      <c r="AI132" s="20">
        <v>18</v>
      </c>
      <c r="AJ132" s="20">
        <v>19</v>
      </c>
      <c r="AK132" s="20">
        <v>23</v>
      </c>
      <c r="AL132" s="20">
        <v>20</v>
      </c>
      <c r="AM132" s="20">
        <v>23</v>
      </c>
      <c r="AN132" s="20">
        <v>18</v>
      </c>
      <c r="AO132" s="20">
        <v>1</v>
      </c>
      <c r="AP132" s="20">
        <v>0</v>
      </c>
      <c r="AQ132" s="20">
        <v>0</v>
      </c>
      <c r="AR132" s="20">
        <v>0</v>
      </c>
      <c r="AS132" s="20">
        <v>0</v>
      </c>
      <c r="AT132" s="20">
        <v>0</v>
      </c>
      <c r="AU132" s="20">
        <v>14</v>
      </c>
      <c r="AV132" s="20">
        <v>25</v>
      </c>
      <c r="AW132" s="20">
        <v>25</v>
      </c>
      <c r="AX132" s="20">
        <v>20</v>
      </c>
      <c r="AY132" s="20">
        <v>20</v>
      </c>
    </row>
    <row r="133" spans="1:51" x14ac:dyDescent="0.2">
      <c r="A133" s="3" t="s">
        <v>357</v>
      </c>
      <c r="B133" s="73">
        <v>13.1205</v>
      </c>
      <c r="C133" s="2" t="s">
        <v>132</v>
      </c>
      <c r="E133" s="2">
        <v>42</v>
      </c>
      <c r="F133" s="2">
        <v>25</v>
      </c>
      <c r="G133" s="2">
        <v>39</v>
      </c>
      <c r="H133" s="2">
        <v>39</v>
      </c>
      <c r="I133" s="2">
        <v>29</v>
      </c>
      <c r="J133" s="2">
        <v>19</v>
      </c>
      <c r="K133" s="2">
        <v>18</v>
      </c>
      <c r="L133" s="2">
        <v>30</v>
      </c>
      <c r="M133" s="2">
        <v>35</v>
      </c>
      <c r="N133" s="2">
        <v>35</v>
      </c>
      <c r="O133" s="2">
        <v>41</v>
      </c>
      <c r="P133" s="2">
        <v>53</v>
      </c>
      <c r="Q133" s="2">
        <v>45</v>
      </c>
      <c r="R133" s="2">
        <v>36</v>
      </c>
      <c r="S133" s="2">
        <v>46</v>
      </c>
      <c r="T133" s="3">
        <v>36</v>
      </c>
      <c r="U133" s="3">
        <v>31</v>
      </c>
      <c r="V133" s="20">
        <v>49</v>
      </c>
      <c r="W133" s="20">
        <v>48</v>
      </c>
      <c r="X133" s="20">
        <v>46</v>
      </c>
      <c r="Y133" s="20">
        <v>47</v>
      </c>
      <c r="Z133" s="20">
        <v>39</v>
      </c>
      <c r="AA133" s="20">
        <v>39</v>
      </c>
      <c r="AB133" s="20">
        <v>49</v>
      </c>
      <c r="AC133" s="20">
        <v>55</v>
      </c>
      <c r="AD133" s="20">
        <v>54</v>
      </c>
      <c r="AE133" s="20">
        <v>45</v>
      </c>
      <c r="AF133" s="20">
        <v>30</v>
      </c>
      <c r="AG133" s="20">
        <v>25</v>
      </c>
      <c r="AH133" s="20">
        <v>26</v>
      </c>
      <c r="AI133" s="20">
        <v>21</v>
      </c>
      <c r="AJ133" s="20">
        <v>24</v>
      </c>
      <c r="AK133" s="20">
        <v>49</v>
      </c>
      <c r="AL133" s="20">
        <v>43</v>
      </c>
      <c r="AM133" s="20">
        <v>12</v>
      </c>
      <c r="AN133" s="20">
        <v>4</v>
      </c>
      <c r="AO133" s="20">
        <v>3</v>
      </c>
      <c r="AP133" s="20">
        <v>1</v>
      </c>
      <c r="AR133" s="20"/>
      <c r="AS133" s="20"/>
      <c r="AT133" s="20"/>
      <c r="AU133" s="20"/>
      <c r="AV133" s="20"/>
      <c r="AW133" s="20"/>
      <c r="AX133" s="20"/>
      <c r="AY133" s="20"/>
    </row>
    <row r="134" spans="1:51" x14ac:dyDescent="0.2">
      <c r="A134" s="3" t="s">
        <v>208</v>
      </c>
      <c r="B134" s="60" t="s">
        <v>500</v>
      </c>
      <c r="C134" s="2" t="s">
        <v>577</v>
      </c>
      <c r="E134" s="2"/>
      <c r="F134" s="2"/>
      <c r="G134" s="2"/>
      <c r="H134" s="2"/>
      <c r="I134" s="2"/>
      <c r="J134" s="2"/>
      <c r="K134" s="2"/>
      <c r="L134" s="2"/>
      <c r="M134" s="2"/>
      <c r="N134" s="2"/>
      <c r="O134" s="2"/>
      <c r="P134" s="2"/>
      <c r="Q134" s="2"/>
      <c r="R134" s="2"/>
      <c r="S134" s="2"/>
      <c r="AO134" s="3">
        <f>SUM(AO135:AO136)</f>
        <v>22</v>
      </c>
      <c r="AP134" s="3">
        <f t="shared" ref="AP134:AX134" si="0">SUM(AP135:AP136)</f>
        <v>40</v>
      </c>
      <c r="AQ134" s="3">
        <f t="shared" si="0"/>
        <v>57</v>
      </c>
      <c r="AR134" s="3">
        <f t="shared" si="0"/>
        <v>66</v>
      </c>
      <c r="AS134" s="3">
        <f t="shared" si="0"/>
        <v>74</v>
      </c>
      <c r="AT134" s="3">
        <f t="shared" si="0"/>
        <v>70</v>
      </c>
      <c r="AU134" s="3">
        <f t="shared" si="0"/>
        <v>64</v>
      </c>
      <c r="AV134" s="3">
        <f t="shared" si="0"/>
        <v>46</v>
      </c>
      <c r="AW134" s="3">
        <f t="shared" si="0"/>
        <v>32</v>
      </c>
      <c r="AX134" s="3">
        <f t="shared" si="0"/>
        <v>17</v>
      </c>
      <c r="AY134" s="3">
        <f t="shared" ref="AY134" si="1">SUM(AY135:AY136)</f>
        <v>29</v>
      </c>
    </row>
    <row r="135" spans="1:51" x14ac:dyDescent="0.2">
      <c r="B135" s="73"/>
      <c r="C135" s="47"/>
      <c r="D135" s="37" t="s">
        <v>308</v>
      </c>
      <c r="E135" s="54"/>
      <c r="F135" s="54"/>
      <c r="G135" s="54"/>
      <c r="H135" s="54"/>
      <c r="I135" s="54"/>
      <c r="J135" s="54"/>
      <c r="K135" s="54"/>
      <c r="L135" s="54"/>
      <c r="M135" s="54"/>
      <c r="N135" s="54"/>
      <c r="O135" s="54"/>
      <c r="P135" s="54"/>
      <c r="Q135" s="54"/>
      <c r="R135" s="54"/>
      <c r="S135" s="54"/>
      <c r="T135" s="55"/>
      <c r="U135" s="55"/>
      <c r="V135" s="37"/>
      <c r="W135" s="37"/>
      <c r="X135" s="37"/>
      <c r="Y135" s="37"/>
      <c r="Z135" s="37"/>
      <c r="AA135" s="37"/>
      <c r="AB135" s="37"/>
      <c r="AC135" s="37"/>
      <c r="AD135" s="37"/>
      <c r="AE135" s="37"/>
      <c r="AF135" s="37"/>
      <c r="AG135" s="37"/>
      <c r="AH135" s="37"/>
      <c r="AI135" s="37"/>
      <c r="AJ135" s="37"/>
      <c r="AK135" s="37"/>
      <c r="AL135" s="37"/>
      <c r="AM135" s="37"/>
      <c r="AN135" s="37"/>
      <c r="AO135" s="37">
        <v>22</v>
      </c>
      <c r="AP135" s="37">
        <v>40</v>
      </c>
      <c r="AQ135" s="37">
        <v>57</v>
      </c>
      <c r="AR135" s="37">
        <v>66</v>
      </c>
      <c r="AS135" s="37">
        <v>74</v>
      </c>
      <c r="AT135" s="37">
        <v>70</v>
      </c>
      <c r="AU135" s="37">
        <v>64</v>
      </c>
      <c r="AV135" s="37">
        <v>46</v>
      </c>
      <c r="AW135" s="37">
        <v>32</v>
      </c>
      <c r="AX135" s="37">
        <f>1+10</f>
        <v>11</v>
      </c>
      <c r="AY135" s="37">
        <v>14</v>
      </c>
    </row>
    <row r="136" spans="1:51" x14ac:dyDescent="0.2">
      <c r="B136" s="73"/>
      <c r="C136" s="47"/>
      <c r="D136" s="37" t="s">
        <v>589</v>
      </c>
      <c r="E136" s="54"/>
      <c r="F136" s="54"/>
      <c r="G136" s="54"/>
      <c r="H136" s="54"/>
      <c r="I136" s="54"/>
      <c r="J136" s="54"/>
      <c r="K136" s="54"/>
      <c r="L136" s="54"/>
      <c r="M136" s="54"/>
      <c r="N136" s="54"/>
      <c r="O136" s="54"/>
      <c r="P136" s="54"/>
      <c r="Q136" s="54"/>
      <c r="R136" s="54"/>
      <c r="S136" s="54"/>
      <c r="T136" s="55"/>
      <c r="U136" s="55"/>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v>6</v>
      </c>
      <c r="AY136" s="37">
        <v>15</v>
      </c>
    </row>
    <row r="137" spans="1:51" x14ac:dyDescent="0.2">
      <c r="A137" s="3" t="s">
        <v>208</v>
      </c>
      <c r="B137" s="73">
        <v>13.040100000000001</v>
      </c>
      <c r="C137" s="2" t="s">
        <v>157</v>
      </c>
      <c r="E137" s="2">
        <v>90</v>
      </c>
      <c r="F137" s="2">
        <v>51</v>
      </c>
      <c r="G137" s="2">
        <v>62</v>
      </c>
      <c r="H137" s="2">
        <v>64</v>
      </c>
      <c r="I137" s="2">
        <v>60</v>
      </c>
      <c r="J137" s="2">
        <v>49</v>
      </c>
      <c r="K137" s="2">
        <v>59</v>
      </c>
      <c r="L137" s="2">
        <v>53</v>
      </c>
      <c r="M137" s="2">
        <v>62</v>
      </c>
      <c r="N137" s="2">
        <v>76</v>
      </c>
      <c r="O137" s="2">
        <v>56</v>
      </c>
      <c r="P137" s="2">
        <v>57</v>
      </c>
      <c r="Q137" s="2">
        <v>62</v>
      </c>
      <c r="R137" s="2">
        <v>86</v>
      </c>
      <c r="S137" s="2">
        <v>95</v>
      </c>
      <c r="T137" s="3">
        <v>89</v>
      </c>
      <c r="U137" s="3">
        <v>109</v>
      </c>
      <c r="V137" s="20">
        <v>103</v>
      </c>
      <c r="W137" s="20">
        <v>142</v>
      </c>
      <c r="X137" s="20">
        <v>132</v>
      </c>
      <c r="Y137" s="20">
        <v>121</v>
      </c>
      <c r="Z137" s="20">
        <v>161</v>
      </c>
      <c r="AA137" s="20">
        <v>152</v>
      </c>
      <c r="AB137" s="20">
        <v>162</v>
      </c>
      <c r="AC137" s="20">
        <v>162</v>
      </c>
      <c r="AD137" s="20">
        <v>191</v>
      </c>
      <c r="AE137" s="20">
        <v>176</v>
      </c>
      <c r="AF137" s="20">
        <v>159</v>
      </c>
      <c r="AG137" s="20">
        <v>142</v>
      </c>
      <c r="AH137" s="20">
        <v>97</v>
      </c>
      <c r="AI137" s="20">
        <v>116</v>
      </c>
      <c r="AJ137" s="20">
        <v>155</v>
      </c>
      <c r="AK137" s="20">
        <v>123</v>
      </c>
      <c r="AL137" s="20">
        <v>112</v>
      </c>
      <c r="AM137" s="20">
        <v>142</v>
      </c>
      <c r="AN137" s="20">
        <v>95</v>
      </c>
      <c r="AO137" s="20">
        <v>31</v>
      </c>
      <c r="AP137" s="20">
        <v>37</v>
      </c>
      <c r="AQ137" s="20">
        <v>39</v>
      </c>
      <c r="AR137" s="20">
        <v>32</v>
      </c>
      <c r="AS137" s="20">
        <v>34</v>
      </c>
      <c r="AT137" s="20">
        <v>31</v>
      </c>
      <c r="AU137" s="20">
        <v>47</v>
      </c>
      <c r="AV137" s="20">
        <f>SUM(AV138:AV140)</f>
        <v>55</v>
      </c>
      <c r="AW137" s="20">
        <f>SUM(AW138:AW140)</f>
        <v>95</v>
      </c>
      <c r="AX137" s="20">
        <f>SUM(AX138:AX140)</f>
        <v>102</v>
      </c>
      <c r="AY137" s="20">
        <f>SUM(AY138:AY140)</f>
        <v>121</v>
      </c>
    </row>
    <row r="138" spans="1:51" x14ac:dyDescent="0.2">
      <c r="B138" s="73"/>
      <c r="C138" s="47"/>
      <c r="D138" s="37" t="s">
        <v>308</v>
      </c>
      <c r="E138" s="54"/>
      <c r="F138" s="54"/>
      <c r="G138" s="54"/>
      <c r="H138" s="54"/>
      <c r="I138" s="54"/>
      <c r="J138" s="54"/>
      <c r="K138" s="54"/>
      <c r="L138" s="54"/>
      <c r="M138" s="54"/>
      <c r="N138" s="54"/>
      <c r="O138" s="54"/>
      <c r="P138" s="54"/>
      <c r="Q138" s="54"/>
      <c r="R138" s="54"/>
      <c r="S138" s="54"/>
      <c r="T138" s="55"/>
      <c r="U138" s="55"/>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v>32</v>
      </c>
      <c r="AW138" s="37">
        <v>10</v>
      </c>
      <c r="AX138" s="37">
        <v>2</v>
      </c>
      <c r="AY138" s="37"/>
    </row>
    <row r="139" spans="1:51" x14ac:dyDescent="0.2">
      <c r="B139" s="73"/>
      <c r="C139" s="47"/>
      <c r="D139" s="37" t="s">
        <v>519</v>
      </c>
      <c r="E139" s="54"/>
      <c r="F139" s="54"/>
      <c r="G139" s="54"/>
      <c r="H139" s="54"/>
      <c r="I139" s="54"/>
      <c r="J139" s="54"/>
      <c r="K139" s="54"/>
      <c r="L139" s="54"/>
      <c r="M139" s="54"/>
      <c r="N139" s="54"/>
      <c r="O139" s="54"/>
      <c r="P139" s="54"/>
      <c r="Q139" s="54"/>
      <c r="R139" s="54"/>
      <c r="S139" s="54"/>
      <c r="T139" s="55"/>
      <c r="U139" s="55"/>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v>19</v>
      </c>
      <c r="AW139" s="37">
        <v>78</v>
      </c>
      <c r="AX139" s="37">
        <v>85</v>
      </c>
      <c r="AY139" s="37">
        <v>107</v>
      </c>
    </row>
    <row r="140" spans="1:51" x14ac:dyDescent="0.2">
      <c r="B140" s="73"/>
      <c r="C140" s="47"/>
      <c r="D140" s="37" t="s">
        <v>520</v>
      </c>
      <c r="E140" s="54"/>
      <c r="F140" s="54"/>
      <c r="G140" s="54"/>
      <c r="H140" s="54"/>
      <c r="I140" s="54"/>
      <c r="J140" s="54"/>
      <c r="K140" s="54"/>
      <c r="L140" s="54"/>
      <c r="M140" s="54"/>
      <c r="N140" s="54"/>
      <c r="O140" s="54"/>
      <c r="P140" s="54"/>
      <c r="Q140" s="54"/>
      <c r="R140" s="54"/>
      <c r="S140" s="54"/>
      <c r="T140" s="55"/>
      <c r="U140" s="55"/>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v>4</v>
      </c>
      <c r="AW140" s="37">
        <v>7</v>
      </c>
      <c r="AX140" s="37">
        <v>15</v>
      </c>
      <c r="AY140" s="37">
        <v>14</v>
      </c>
    </row>
    <row r="141" spans="1:51" x14ac:dyDescent="0.2">
      <c r="A141" s="3" t="s">
        <v>208</v>
      </c>
      <c r="B141" s="73">
        <v>13.0501</v>
      </c>
      <c r="C141" s="2" t="s">
        <v>121</v>
      </c>
      <c r="E141" s="2">
        <v>28</v>
      </c>
      <c r="F141" s="2">
        <v>23</v>
      </c>
      <c r="G141" s="2">
        <v>27</v>
      </c>
      <c r="H141" s="2">
        <v>33</v>
      </c>
      <c r="I141" s="2">
        <v>53</v>
      </c>
      <c r="J141" s="2">
        <v>51</v>
      </c>
      <c r="K141" s="2">
        <v>38</v>
      </c>
      <c r="L141" s="2">
        <v>42</v>
      </c>
      <c r="M141" s="2">
        <v>46</v>
      </c>
      <c r="N141" s="2">
        <v>40</v>
      </c>
      <c r="O141" s="2">
        <v>31</v>
      </c>
      <c r="P141" s="2">
        <v>35</v>
      </c>
      <c r="Q141" s="2">
        <v>42</v>
      </c>
      <c r="R141" s="2">
        <v>39</v>
      </c>
      <c r="S141" s="2">
        <v>62</v>
      </c>
      <c r="T141" s="3">
        <v>47</v>
      </c>
      <c r="U141" s="3">
        <v>35</v>
      </c>
      <c r="V141" s="20">
        <v>56</v>
      </c>
      <c r="W141" s="20">
        <v>75</v>
      </c>
      <c r="X141" s="20">
        <v>82</v>
      </c>
      <c r="Y141" s="20">
        <v>97</v>
      </c>
      <c r="Z141" s="20">
        <v>126</v>
      </c>
      <c r="AA141" s="20">
        <v>119</v>
      </c>
      <c r="AB141" s="20">
        <v>108</v>
      </c>
      <c r="AC141" s="20">
        <v>80</v>
      </c>
      <c r="AD141" s="20">
        <f>SUM(AD142:AD143)</f>
        <v>77</v>
      </c>
      <c r="AE141" s="20">
        <f t="shared" ref="AE141:AW141" si="2">SUM(AE142:AE143)</f>
        <v>60</v>
      </c>
      <c r="AF141" s="20">
        <f t="shared" si="2"/>
        <v>44</v>
      </c>
      <c r="AG141" s="20">
        <f t="shared" si="2"/>
        <v>24</v>
      </c>
      <c r="AH141" s="20">
        <f t="shared" si="2"/>
        <v>26</v>
      </c>
      <c r="AI141" s="20">
        <f t="shared" si="2"/>
        <v>34</v>
      </c>
      <c r="AJ141" s="20">
        <f t="shared" si="2"/>
        <v>36</v>
      </c>
      <c r="AK141" s="20">
        <f t="shared" si="2"/>
        <v>37</v>
      </c>
      <c r="AL141" s="20">
        <f t="shared" si="2"/>
        <v>33</v>
      </c>
      <c r="AM141" s="20">
        <f t="shared" si="2"/>
        <v>49</v>
      </c>
      <c r="AN141" s="20">
        <f t="shared" si="2"/>
        <v>56</v>
      </c>
      <c r="AO141" s="20">
        <f t="shared" si="2"/>
        <v>55</v>
      </c>
      <c r="AP141" s="20">
        <f t="shared" si="2"/>
        <v>48</v>
      </c>
      <c r="AQ141" s="20">
        <f t="shared" si="2"/>
        <v>44</v>
      </c>
      <c r="AR141" s="20">
        <f t="shared" si="2"/>
        <v>35</v>
      </c>
      <c r="AS141" s="20">
        <f t="shared" si="2"/>
        <v>39</v>
      </c>
      <c r="AT141" s="20">
        <f t="shared" si="2"/>
        <v>33</v>
      </c>
      <c r="AU141" s="20">
        <f t="shared" si="2"/>
        <v>34</v>
      </c>
      <c r="AV141" s="20">
        <f t="shared" si="2"/>
        <v>41</v>
      </c>
      <c r="AW141" s="20">
        <f t="shared" si="2"/>
        <v>20</v>
      </c>
      <c r="AX141" s="20">
        <f t="shared" ref="AX141:AY141" si="3">SUM(AX142:AX143)</f>
        <v>24</v>
      </c>
      <c r="AY141" s="20">
        <f t="shared" si="3"/>
        <v>26</v>
      </c>
    </row>
    <row r="142" spans="1:51" x14ac:dyDescent="0.2">
      <c r="B142" s="73"/>
      <c r="C142" s="47"/>
      <c r="D142" s="37" t="s">
        <v>308</v>
      </c>
      <c r="E142" s="54"/>
      <c r="F142" s="54"/>
      <c r="G142" s="54"/>
      <c r="H142" s="54"/>
      <c r="I142" s="54"/>
      <c r="J142" s="54"/>
      <c r="K142" s="54"/>
      <c r="L142" s="54"/>
      <c r="M142" s="54"/>
      <c r="N142" s="54"/>
      <c r="O142" s="54"/>
      <c r="P142" s="54"/>
      <c r="Q142" s="54"/>
      <c r="R142" s="54"/>
      <c r="S142" s="54"/>
      <c r="T142" s="55"/>
      <c r="U142" s="55"/>
      <c r="V142" s="37"/>
      <c r="W142" s="37"/>
      <c r="X142" s="37"/>
      <c r="Y142" s="37"/>
      <c r="Z142" s="37"/>
      <c r="AA142" s="37"/>
      <c r="AB142" s="37"/>
      <c r="AC142" s="37"/>
      <c r="AD142" s="37">
        <v>77</v>
      </c>
      <c r="AE142" s="37">
        <v>60</v>
      </c>
      <c r="AF142" s="37">
        <v>44</v>
      </c>
      <c r="AG142" s="37">
        <v>24</v>
      </c>
      <c r="AH142" s="37">
        <v>26</v>
      </c>
      <c r="AI142" s="37">
        <v>34</v>
      </c>
      <c r="AJ142" s="37">
        <v>36</v>
      </c>
      <c r="AK142" s="37">
        <v>37</v>
      </c>
      <c r="AL142" s="37">
        <v>33</v>
      </c>
      <c r="AM142" s="37">
        <v>49</v>
      </c>
      <c r="AN142" s="37">
        <v>56</v>
      </c>
      <c r="AO142" s="37">
        <v>55</v>
      </c>
      <c r="AP142" s="37">
        <v>48</v>
      </c>
      <c r="AQ142" s="37">
        <v>44</v>
      </c>
      <c r="AR142" s="37">
        <v>35</v>
      </c>
      <c r="AS142" s="37">
        <v>39</v>
      </c>
      <c r="AT142" s="37">
        <v>33</v>
      </c>
      <c r="AU142" s="37">
        <v>34</v>
      </c>
      <c r="AV142" s="37">
        <v>41</v>
      </c>
      <c r="AW142" s="37">
        <v>18</v>
      </c>
      <c r="AX142" s="37">
        <v>17</v>
      </c>
      <c r="AY142" s="37">
        <v>11</v>
      </c>
    </row>
    <row r="143" spans="1:51" x14ac:dyDescent="0.2">
      <c r="B143" s="73"/>
      <c r="C143" s="47"/>
      <c r="D143" s="37" t="s">
        <v>578</v>
      </c>
      <c r="E143" s="54"/>
      <c r="F143" s="54"/>
      <c r="G143" s="54"/>
      <c r="H143" s="54"/>
      <c r="I143" s="54"/>
      <c r="J143" s="54"/>
      <c r="K143" s="54"/>
      <c r="L143" s="54"/>
      <c r="M143" s="54"/>
      <c r="N143" s="54"/>
      <c r="O143" s="54"/>
      <c r="P143" s="54"/>
      <c r="Q143" s="54"/>
      <c r="R143" s="54"/>
      <c r="S143" s="54"/>
      <c r="T143" s="55"/>
      <c r="U143" s="55"/>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v>2</v>
      </c>
      <c r="AX143" s="37">
        <v>7</v>
      </c>
      <c r="AY143" s="37">
        <v>15</v>
      </c>
    </row>
    <row r="144" spans="1:51" ht="15" x14ac:dyDescent="0.2">
      <c r="A144" s="3" t="s">
        <v>208</v>
      </c>
      <c r="B144" s="52" t="s">
        <v>501</v>
      </c>
      <c r="C144" s="3" t="s">
        <v>448</v>
      </c>
      <c r="AG144" s="20">
        <v>2</v>
      </c>
      <c r="AH144" s="20">
        <v>6</v>
      </c>
      <c r="AI144" s="20">
        <v>9</v>
      </c>
      <c r="AJ144" s="20">
        <v>13</v>
      </c>
      <c r="AK144" s="20">
        <v>7</v>
      </c>
      <c r="AL144" s="20">
        <v>10</v>
      </c>
      <c r="AM144" s="20">
        <v>12</v>
      </c>
      <c r="AN144" s="20">
        <v>13</v>
      </c>
      <c r="AO144" s="20">
        <v>16</v>
      </c>
      <c r="AP144" s="20">
        <v>20</v>
      </c>
      <c r="AQ144" s="20">
        <v>19</v>
      </c>
      <c r="AR144" s="20">
        <v>20</v>
      </c>
      <c r="AS144" s="20">
        <v>26</v>
      </c>
      <c r="AT144" s="20">
        <v>25</v>
      </c>
      <c r="AU144" s="20">
        <v>19</v>
      </c>
      <c r="AV144" s="20">
        <v>16</v>
      </c>
      <c r="AW144" s="20">
        <v>21</v>
      </c>
      <c r="AX144" s="20">
        <v>19</v>
      </c>
      <c r="AY144" s="20">
        <v>15</v>
      </c>
    </row>
    <row r="145" spans="1:51" hidden="1" x14ac:dyDescent="0.2">
      <c r="A145" s="3" t="s">
        <v>356</v>
      </c>
      <c r="B145" s="73" t="s">
        <v>26</v>
      </c>
      <c r="C145" s="2" t="s">
        <v>27</v>
      </c>
      <c r="E145" s="2">
        <v>10</v>
      </c>
      <c r="F145" s="2">
        <v>11</v>
      </c>
      <c r="G145" s="2">
        <v>9</v>
      </c>
      <c r="H145" s="2">
        <v>18</v>
      </c>
      <c r="I145" s="2">
        <v>12</v>
      </c>
      <c r="J145" s="2">
        <v>12</v>
      </c>
      <c r="K145" s="2">
        <v>15</v>
      </c>
      <c r="L145" s="2">
        <v>11</v>
      </c>
      <c r="M145" s="2">
        <v>10</v>
      </c>
      <c r="N145" s="2">
        <v>10</v>
      </c>
      <c r="O145" s="2">
        <v>15</v>
      </c>
      <c r="P145" s="2">
        <v>10</v>
      </c>
      <c r="Q145" s="2">
        <v>20</v>
      </c>
      <c r="R145" s="2">
        <v>19</v>
      </c>
      <c r="S145" s="2">
        <v>14</v>
      </c>
      <c r="T145" s="3">
        <v>19</v>
      </c>
      <c r="U145" s="3">
        <v>24</v>
      </c>
      <c r="V145" s="20">
        <v>28</v>
      </c>
      <c r="W145" s="20">
        <v>45</v>
      </c>
      <c r="X145" s="20">
        <v>56</v>
      </c>
      <c r="Y145" s="20">
        <v>49</v>
      </c>
      <c r="Z145" s="20">
        <v>12</v>
      </c>
      <c r="AA145" s="20" t="s">
        <v>54</v>
      </c>
      <c r="AB145" s="20" t="s">
        <v>54</v>
      </c>
      <c r="AC145" s="20" t="s">
        <v>54</v>
      </c>
      <c r="AD145" s="20" t="s">
        <v>54</v>
      </c>
      <c r="AE145" s="20" t="s">
        <v>54</v>
      </c>
      <c r="AF145" s="20" t="s">
        <v>54</v>
      </c>
      <c r="AG145" s="20" t="s">
        <v>54</v>
      </c>
      <c r="AH145" s="20" t="s">
        <v>54</v>
      </c>
      <c r="AI145" s="20" t="s">
        <v>54</v>
      </c>
      <c r="AJ145" s="20" t="s">
        <v>54</v>
      </c>
      <c r="AK145" s="20" t="s">
        <v>54</v>
      </c>
      <c r="AL145" s="20" t="s">
        <v>54</v>
      </c>
      <c r="AR145" s="20"/>
      <c r="AS145" s="20"/>
      <c r="AT145" s="20"/>
      <c r="AU145" s="20"/>
      <c r="AV145" s="20"/>
      <c r="AW145" s="20"/>
      <c r="AX145" s="20"/>
      <c r="AY145" s="20"/>
    </row>
    <row r="146" spans="1:51" x14ac:dyDescent="0.2">
      <c r="A146" s="3" t="s">
        <v>63</v>
      </c>
      <c r="B146" s="73">
        <v>42.010100000000001</v>
      </c>
      <c r="C146" s="2" t="s">
        <v>63</v>
      </c>
      <c r="E146" s="2">
        <v>71</v>
      </c>
      <c r="F146" s="2">
        <v>71</v>
      </c>
      <c r="G146" s="2">
        <v>72</v>
      </c>
      <c r="H146" s="2">
        <v>56</v>
      </c>
      <c r="I146" s="2">
        <v>59</v>
      </c>
      <c r="J146" s="2">
        <v>63</v>
      </c>
      <c r="K146" s="2">
        <v>52</v>
      </c>
      <c r="L146" s="2">
        <v>43</v>
      </c>
      <c r="M146" s="2">
        <v>47</v>
      </c>
      <c r="N146" s="2">
        <v>56</v>
      </c>
      <c r="O146" s="2">
        <v>70</v>
      </c>
      <c r="P146" s="2">
        <v>70</v>
      </c>
      <c r="Q146" s="2">
        <v>75</v>
      </c>
      <c r="R146" s="2">
        <v>67</v>
      </c>
      <c r="S146" s="2">
        <v>73</v>
      </c>
      <c r="T146" s="3">
        <v>64</v>
      </c>
      <c r="U146" s="3">
        <v>53</v>
      </c>
      <c r="V146" s="20">
        <v>54</v>
      </c>
      <c r="W146" s="20">
        <v>61</v>
      </c>
      <c r="X146" s="20">
        <v>52</v>
      </c>
      <c r="Y146" s="20">
        <v>46</v>
      </c>
      <c r="Z146" s="20">
        <v>54</v>
      </c>
      <c r="AA146" s="20">
        <v>61</v>
      </c>
      <c r="AB146" s="20">
        <v>55</v>
      </c>
      <c r="AC146" s="20">
        <v>61</v>
      </c>
      <c r="AD146" s="20">
        <v>60</v>
      </c>
      <c r="AE146" s="20">
        <v>62</v>
      </c>
      <c r="AF146" s="20">
        <v>59</v>
      </c>
      <c r="AG146" s="20">
        <v>68</v>
      </c>
      <c r="AH146" s="20">
        <v>71</v>
      </c>
      <c r="AI146" s="20">
        <v>73</v>
      </c>
      <c r="AJ146" s="20">
        <v>79</v>
      </c>
      <c r="AK146" s="20">
        <v>80</v>
      </c>
      <c r="AL146" s="20">
        <v>64</v>
      </c>
      <c r="AM146" s="20">
        <v>67</v>
      </c>
      <c r="AN146" s="20">
        <v>70</v>
      </c>
      <c r="AO146" s="20">
        <v>67</v>
      </c>
      <c r="AP146" s="20">
        <v>71</v>
      </c>
      <c r="AQ146" s="20">
        <v>65</v>
      </c>
      <c r="AR146" s="20">
        <v>61</v>
      </c>
      <c r="AS146" s="20">
        <v>66</v>
      </c>
      <c r="AT146" s="20">
        <v>66</v>
      </c>
      <c r="AU146" s="20">
        <f>AU147+AU148+AU153</f>
        <v>65</v>
      </c>
      <c r="AV146" s="20">
        <f>AV147+AV148+AV153</f>
        <v>65</v>
      </c>
      <c r="AW146" s="20">
        <f>AW147+AW148+AW153</f>
        <v>58</v>
      </c>
      <c r="AX146" s="20">
        <f>AX147+AX148+AX153</f>
        <v>57</v>
      </c>
      <c r="AY146" s="20">
        <f>AY147+AY148+AY153</f>
        <v>65</v>
      </c>
    </row>
    <row r="147" spans="1:51" x14ac:dyDescent="0.2">
      <c r="C147" s="32"/>
      <c r="D147" s="53" t="s">
        <v>467</v>
      </c>
      <c r="E147" s="54">
        <v>3</v>
      </c>
      <c r="F147" s="54">
        <v>15</v>
      </c>
      <c r="G147" s="54">
        <v>19</v>
      </c>
      <c r="H147" s="54">
        <v>17</v>
      </c>
      <c r="I147" s="54">
        <v>14</v>
      </c>
      <c r="J147" s="54">
        <v>10</v>
      </c>
      <c r="K147" s="54">
        <v>9</v>
      </c>
      <c r="L147" s="54" t="s">
        <v>54</v>
      </c>
      <c r="M147" s="54" t="s">
        <v>54</v>
      </c>
      <c r="N147" s="54" t="s">
        <v>54</v>
      </c>
      <c r="O147" s="54" t="s">
        <v>54</v>
      </c>
      <c r="P147" s="54" t="s">
        <v>54</v>
      </c>
      <c r="Q147" s="54" t="s">
        <v>54</v>
      </c>
      <c r="R147" s="54" t="s">
        <v>54</v>
      </c>
      <c r="S147" s="54" t="s">
        <v>54</v>
      </c>
      <c r="T147" s="55" t="s">
        <v>54</v>
      </c>
      <c r="U147" s="55" t="s">
        <v>54</v>
      </c>
      <c r="V147" s="37" t="s">
        <v>54</v>
      </c>
      <c r="W147" s="37" t="s">
        <v>54</v>
      </c>
      <c r="X147" s="37" t="s">
        <v>54</v>
      </c>
      <c r="Y147" s="37" t="s">
        <v>54</v>
      </c>
      <c r="Z147" s="37" t="s">
        <v>54</v>
      </c>
      <c r="AA147" s="37" t="s">
        <v>54</v>
      </c>
      <c r="AB147" s="37" t="s">
        <v>54</v>
      </c>
      <c r="AC147" s="37" t="s">
        <v>54</v>
      </c>
      <c r="AD147" s="37" t="s">
        <v>54</v>
      </c>
      <c r="AE147" s="37">
        <v>8</v>
      </c>
      <c r="AF147" s="37">
        <v>21</v>
      </c>
      <c r="AG147" s="37">
        <v>21</v>
      </c>
      <c r="AH147" s="37">
        <v>19</v>
      </c>
      <c r="AI147" s="37">
        <v>20</v>
      </c>
      <c r="AJ147" s="37">
        <v>20</v>
      </c>
      <c r="AK147" s="37">
        <v>24</v>
      </c>
      <c r="AL147" s="37">
        <v>21</v>
      </c>
      <c r="AM147" s="37">
        <v>20</v>
      </c>
      <c r="AN147" s="37">
        <v>19</v>
      </c>
      <c r="AO147" s="37">
        <v>21</v>
      </c>
      <c r="AP147" s="37">
        <v>21</v>
      </c>
      <c r="AQ147" s="37">
        <v>19</v>
      </c>
      <c r="AR147" s="37">
        <v>21</v>
      </c>
      <c r="AS147" s="37">
        <v>22</v>
      </c>
      <c r="AT147" s="37">
        <v>19</v>
      </c>
      <c r="AU147" s="37">
        <v>20</v>
      </c>
      <c r="AV147" s="37">
        <v>22</v>
      </c>
      <c r="AW147" s="37">
        <v>24</v>
      </c>
      <c r="AX147" s="37">
        <v>25</v>
      </c>
      <c r="AY147" s="37">
        <v>25</v>
      </c>
    </row>
    <row r="148" spans="1:51" x14ac:dyDescent="0.2">
      <c r="C148" s="32"/>
      <c r="D148" s="53" t="s">
        <v>331</v>
      </c>
      <c r="E148" s="54"/>
      <c r="F148" s="54"/>
      <c r="G148" s="54"/>
      <c r="H148" s="54"/>
      <c r="I148" s="54"/>
      <c r="J148" s="54"/>
      <c r="K148" s="54"/>
      <c r="L148" s="54"/>
      <c r="M148" s="54"/>
      <c r="N148" s="54"/>
      <c r="O148" s="54"/>
      <c r="P148" s="54"/>
      <c r="Q148" s="54"/>
      <c r="R148" s="54"/>
      <c r="S148" s="54"/>
      <c r="T148" s="55"/>
      <c r="U148" s="55"/>
      <c r="V148" s="37"/>
      <c r="W148" s="37"/>
      <c r="X148" s="37"/>
      <c r="Y148" s="37"/>
      <c r="Z148" s="37"/>
      <c r="AA148" s="37"/>
      <c r="AB148" s="37"/>
      <c r="AC148" s="37"/>
      <c r="AD148" s="37"/>
      <c r="AE148" s="37"/>
      <c r="AF148" s="37"/>
      <c r="AG148" s="37"/>
      <c r="AH148" s="37"/>
      <c r="AI148" s="37"/>
      <c r="AJ148" s="37"/>
      <c r="AK148" s="37"/>
      <c r="AL148" s="37"/>
      <c r="AM148" s="37"/>
      <c r="AN148" s="37"/>
      <c r="AO148" s="37"/>
      <c r="AP148" s="37">
        <v>25</v>
      </c>
      <c r="AQ148" s="37">
        <v>23</v>
      </c>
      <c r="AR148" s="37">
        <v>21</v>
      </c>
      <c r="AS148" s="37">
        <v>20</v>
      </c>
      <c r="AT148" s="37">
        <v>22</v>
      </c>
      <c r="AU148" s="37">
        <v>21</v>
      </c>
      <c r="AV148" s="37">
        <v>20</v>
      </c>
      <c r="AW148" s="37">
        <v>18</v>
      </c>
      <c r="AX148" s="37">
        <v>21</v>
      </c>
      <c r="AY148" s="37">
        <v>23</v>
      </c>
    </row>
    <row r="149" spans="1:51" x14ac:dyDescent="0.2">
      <c r="C149" s="32"/>
      <c r="D149" s="53" t="s">
        <v>335</v>
      </c>
      <c r="E149" s="54">
        <v>13</v>
      </c>
      <c r="F149" s="54">
        <v>23</v>
      </c>
      <c r="G149" s="54">
        <v>26</v>
      </c>
      <c r="H149" s="54">
        <v>20</v>
      </c>
      <c r="I149" s="54">
        <v>21</v>
      </c>
      <c r="J149" s="54">
        <v>25</v>
      </c>
      <c r="K149" s="54">
        <v>28</v>
      </c>
      <c r="L149" s="54">
        <v>20</v>
      </c>
      <c r="M149" s="54">
        <v>24</v>
      </c>
      <c r="N149" s="54">
        <v>22</v>
      </c>
      <c r="O149" s="54">
        <v>25</v>
      </c>
      <c r="P149" s="54">
        <v>24</v>
      </c>
      <c r="Q149" s="54">
        <v>25</v>
      </c>
      <c r="R149" s="54">
        <v>24</v>
      </c>
      <c r="S149" s="54">
        <v>20</v>
      </c>
      <c r="T149" s="55">
        <v>19</v>
      </c>
      <c r="U149" s="55">
        <v>15</v>
      </c>
      <c r="V149" s="37">
        <v>17</v>
      </c>
      <c r="W149" s="37">
        <v>16</v>
      </c>
      <c r="X149" s="37">
        <v>13</v>
      </c>
      <c r="Y149" s="37">
        <v>13</v>
      </c>
      <c r="Z149" s="37">
        <v>15</v>
      </c>
      <c r="AA149" s="37">
        <v>18</v>
      </c>
      <c r="AB149" s="37">
        <v>17</v>
      </c>
      <c r="AC149" s="37">
        <v>17</v>
      </c>
      <c r="AD149" s="37">
        <v>18</v>
      </c>
      <c r="AE149" s="37">
        <v>20</v>
      </c>
      <c r="AF149" s="37">
        <v>19</v>
      </c>
      <c r="AG149" s="37">
        <v>21</v>
      </c>
      <c r="AH149" s="37">
        <v>25</v>
      </c>
      <c r="AI149" s="37">
        <v>25</v>
      </c>
      <c r="AJ149" s="37">
        <v>31</v>
      </c>
      <c r="AK149" s="37">
        <v>29</v>
      </c>
      <c r="AL149" s="37">
        <v>18</v>
      </c>
      <c r="AM149" s="37">
        <v>24</v>
      </c>
      <c r="AN149" s="37">
        <v>23</v>
      </c>
      <c r="AO149" s="37">
        <v>22</v>
      </c>
      <c r="AP149" s="72"/>
      <c r="AQ149" s="72"/>
      <c r="AR149" s="72"/>
      <c r="AS149" s="72"/>
      <c r="AT149" s="72"/>
      <c r="AU149" s="72"/>
      <c r="AV149" s="72"/>
      <c r="AW149" s="72"/>
      <c r="AX149" s="72"/>
      <c r="AY149" s="72"/>
    </row>
    <row r="150" spans="1:51" x14ac:dyDescent="0.2">
      <c r="C150" s="32"/>
      <c r="D150" s="53" t="s">
        <v>140</v>
      </c>
      <c r="E150" s="54">
        <v>3</v>
      </c>
      <c r="F150" s="54">
        <v>15</v>
      </c>
      <c r="G150" s="54">
        <v>19</v>
      </c>
      <c r="H150" s="54">
        <v>17</v>
      </c>
      <c r="I150" s="54">
        <v>14</v>
      </c>
      <c r="J150" s="54">
        <v>10</v>
      </c>
      <c r="K150" s="54">
        <v>9</v>
      </c>
      <c r="L150" s="54">
        <v>15</v>
      </c>
      <c r="M150" s="54">
        <v>14</v>
      </c>
      <c r="N150" s="54">
        <v>23</v>
      </c>
      <c r="O150" s="54">
        <v>24</v>
      </c>
      <c r="P150" s="54">
        <v>22</v>
      </c>
      <c r="Q150" s="54">
        <v>21</v>
      </c>
      <c r="R150" s="54">
        <v>25</v>
      </c>
      <c r="S150" s="54">
        <v>27</v>
      </c>
      <c r="T150" s="55">
        <v>23</v>
      </c>
      <c r="U150" s="55">
        <v>19</v>
      </c>
      <c r="V150" s="37">
        <v>17</v>
      </c>
      <c r="W150" s="37">
        <v>21</v>
      </c>
      <c r="X150" s="37">
        <v>19</v>
      </c>
      <c r="Y150" s="37">
        <v>18</v>
      </c>
      <c r="Z150" s="37">
        <v>17</v>
      </c>
      <c r="AA150" s="37">
        <v>15</v>
      </c>
      <c r="AB150" s="37">
        <v>16</v>
      </c>
      <c r="AC150" s="37">
        <v>20</v>
      </c>
      <c r="AD150" s="37">
        <v>20</v>
      </c>
      <c r="AE150" s="37">
        <v>13</v>
      </c>
      <c r="AF150" s="72" t="s">
        <v>54</v>
      </c>
      <c r="AG150" s="72" t="s">
        <v>54</v>
      </c>
      <c r="AH150" s="72" t="s">
        <v>54</v>
      </c>
      <c r="AI150" s="72" t="s">
        <v>54</v>
      </c>
      <c r="AJ150" s="72" t="s">
        <v>54</v>
      </c>
      <c r="AK150" s="72" t="s">
        <v>54</v>
      </c>
      <c r="AL150" s="72" t="s">
        <v>54</v>
      </c>
      <c r="AM150" s="72"/>
      <c r="AN150" s="72"/>
      <c r="AO150" s="72"/>
      <c r="AP150" s="72"/>
      <c r="AQ150" s="72"/>
      <c r="AR150" s="72"/>
      <c r="AS150" s="72"/>
      <c r="AT150" s="72"/>
      <c r="AU150" s="72"/>
      <c r="AV150" s="72"/>
      <c r="AW150" s="72"/>
      <c r="AX150" s="72"/>
      <c r="AY150" s="72"/>
    </row>
    <row r="151" spans="1:51" x14ac:dyDescent="0.2">
      <c r="B151" s="2"/>
      <c r="C151" s="47"/>
      <c r="D151" s="37" t="s">
        <v>115</v>
      </c>
      <c r="E151" s="54"/>
      <c r="F151" s="54"/>
      <c r="G151" s="54"/>
      <c r="H151" s="54"/>
      <c r="I151" s="54"/>
      <c r="J151" s="54"/>
      <c r="K151" s="54"/>
      <c r="L151" s="54"/>
      <c r="M151" s="54"/>
      <c r="N151" s="54"/>
      <c r="O151" s="54"/>
      <c r="P151" s="54"/>
      <c r="Q151" s="54"/>
      <c r="R151" s="54"/>
      <c r="S151" s="54"/>
      <c r="T151" s="55"/>
      <c r="U151" s="55"/>
      <c r="V151" s="37"/>
      <c r="W151" s="37"/>
      <c r="X151" s="37"/>
      <c r="Y151" s="37"/>
      <c r="Z151" s="37"/>
      <c r="AA151" s="37">
        <v>4</v>
      </c>
      <c r="AB151" s="37">
        <v>3</v>
      </c>
      <c r="AC151" s="37">
        <v>6</v>
      </c>
      <c r="AD151" s="37">
        <v>4</v>
      </c>
      <c r="AE151" s="37">
        <v>0</v>
      </c>
      <c r="AF151" s="37">
        <v>0</v>
      </c>
      <c r="AG151" s="37">
        <v>0</v>
      </c>
      <c r="AH151" s="37">
        <v>1</v>
      </c>
      <c r="AI151" s="37">
        <v>0</v>
      </c>
      <c r="AJ151" s="37">
        <v>0</v>
      </c>
      <c r="AK151" s="37">
        <v>0</v>
      </c>
      <c r="AL151" s="37">
        <v>0</v>
      </c>
      <c r="AM151" s="37">
        <v>0</v>
      </c>
      <c r="AN151" s="37">
        <v>1</v>
      </c>
      <c r="AO151" s="72"/>
      <c r="AP151" s="72"/>
      <c r="AQ151" s="72"/>
      <c r="AR151" s="72"/>
      <c r="AS151" s="72"/>
      <c r="AT151" s="72"/>
      <c r="AU151" s="72"/>
      <c r="AV151" s="72"/>
      <c r="AW151" s="72"/>
      <c r="AX151" s="72"/>
      <c r="AY151" s="72"/>
    </row>
    <row r="152" spans="1:51" hidden="1" x14ac:dyDescent="0.2">
      <c r="C152" s="32"/>
      <c r="D152" s="53" t="s">
        <v>139</v>
      </c>
      <c r="E152" s="54">
        <v>49</v>
      </c>
      <c r="F152" s="54">
        <v>22</v>
      </c>
      <c r="G152" s="54">
        <v>12</v>
      </c>
      <c r="H152" s="54">
        <v>4</v>
      </c>
      <c r="I152" s="54">
        <v>6</v>
      </c>
      <c r="J152" s="54">
        <v>5</v>
      </c>
      <c r="K152" s="54">
        <v>2</v>
      </c>
      <c r="L152" s="54">
        <v>1</v>
      </c>
      <c r="M152" s="54">
        <v>2</v>
      </c>
      <c r="N152" s="54">
        <v>4</v>
      </c>
      <c r="O152" s="54">
        <v>4</v>
      </c>
      <c r="P152" s="54">
        <v>6</v>
      </c>
      <c r="Q152" s="54">
        <v>6</v>
      </c>
      <c r="R152" s="54">
        <v>2</v>
      </c>
      <c r="S152" s="54">
        <v>8</v>
      </c>
      <c r="T152" s="55">
        <v>8</v>
      </c>
      <c r="U152" s="55">
        <v>6</v>
      </c>
      <c r="V152" s="37">
        <v>5</v>
      </c>
      <c r="W152" s="37">
        <v>9</v>
      </c>
      <c r="X152" s="37">
        <v>7</v>
      </c>
      <c r="Y152" s="37">
        <v>2</v>
      </c>
      <c r="Z152" s="37">
        <v>7</v>
      </c>
      <c r="AA152" s="37">
        <v>5</v>
      </c>
      <c r="AB152" s="72" t="s">
        <v>54</v>
      </c>
      <c r="AC152" s="72" t="s">
        <v>54</v>
      </c>
      <c r="AD152" s="72" t="s">
        <v>54</v>
      </c>
      <c r="AE152" s="72" t="s">
        <v>54</v>
      </c>
      <c r="AF152" s="72" t="s">
        <v>54</v>
      </c>
      <c r="AG152" s="72" t="s">
        <v>54</v>
      </c>
      <c r="AH152" s="72" t="s">
        <v>54</v>
      </c>
      <c r="AI152" s="72" t="s">
        <v>54</v>
      </c>
      <c r="AJ152" s="72" t="s">
        <v>54</v>
      </c>
      <c r="AK152" s="72" t="s">
        <v>54</v>
      </c>
      <c r="AL152" s="72" t="s">
        <v>54</v>
      </c>
      <c r="AM152" s="72"/>
      <c r="AN152" s="72"/>
      <c r="AO152" s="72"/>
      <c r="AP152" s="72"/>
      <c r="AQ152" s="72"/>
      <c r="AR152" s="72"/>
      <c r="AS152" s="72"/>
      <c r="AT152" s="72"/>
      <c r="AU152" s="72"/>
      <c r="AV152" s="72"/>
      <c r="AW152" s="72"/>
      <c r="AX152" s="72"/>
      <c r="AY152" s="72"/>
    </row>
    <row r="153" spans="1:51" x14ac:dyDescent="0.2">
      <c r="C153" s="32"/>
      <c r="D153" s="53" t="s">
        <v>468</v>
      </c>
      <c r="E153" s="54">
        <v>6</v>
      </c>
      <c r="F153" s="54">
        <v>11</v>
      </c>
      <c r="G153" s="54">
        <v>15</v>
      </c>
      <c r="H153" s="54">
        <v>15</v>
      </c>
      <c r="I153" s="54">
        <v>18</v>
      </c>
      <c r="J153" s="54">
        <v>23</v>
      </c>
      <c r="K153" s="54">
        <v>13</v>
      </c>
      <c r="L153" s="54">
        <v>7</v>
      </c>
      <c r="M153" s="54">
        <v>7</v>
      </c>
      <c r="N153" s="54">
        <v>7</v>
      </c>
      <c r="O153" s="54">
        <v>17</v>
      </c>
      <c r="P153" s="54">
        <v>18</v>
      </c>
      <c r="Q153" s="54">
        <v>23</v>
      </c>
      <c r="R153" s="54">
        <v>16</v>
      </c>
      <c r="S153" s="54">
        <v>18</v>
      </c>
      <c r="T153" s="55">
        <v>14</v>
      </c>
      <c r="U153" s="55">
        <v>13</v>
      </c>
      <c r="V153" s="37">
        <v>15</v>
      </c>
      <c r="W153" s="37">
        <v>15</v>
      </c>
      <c r="X153" s="37">
        <v>13</v>
      </c>
      <c r="Y153" s="37">
        <v>13</v>
      </c>
      <c r="Z153" s="37">
        <v>15</v>
      </c>
      <c r="AA153" s="37">
        <v>19</v>
      </c>
      <c r="AB153" s="37">
        <v>19</v>
      </c>
      <c r="AC153" s="37">
        <v>18</v>
      </c>
      <c r="AD153" s="37">
        <v>18</v>
      </c>
      <c r="AE153" s="37">
        <v>21</v>
      </c>
      <c r="AF153" s="37">
        <v>19</v>
      </c>
      <c r="AG153" s="37">
        <v>26</v>
      </c>
      <c r="AH153" s="37">
        <v>26</v>
      </c>
      <c r="AI153" s="37">
        <v>28</v>
      </c>
      <c r="AJ153" s="37">
        <v>28</v>
      </c>
      <c r="AK153" s="37">
        <v>27</v>
      </c>
      <c r="AL153" s="37">
        <v>25</v>
      </c>
      <c r="AM153" s="37">
        <v>23</v>
      </c>
      <c r="AN153" s="37">
        <v>27</v>
      </c>
      <c r="AO153" s="37">
        <v>24</v>
      </c>
      <c r="AP153" s="37">
        <v>25</v>
      </c>
      <c r="AQ153" s="37">
        <v>23</v>
      </c>
      <c r="AR153" s="37">
        <v>19</v>
      </c>
      <c r="AS153" s="37">
        <v>24</v>
      </c>
      <c r="AT153" s="37">
        <v>25</v>
      </c>
      <c r="AU153" s="37">
        <v>24</v>
      </c>
      <c r="AV153" s="37">
        <v>23</v>
      </c>
      <c r="AW153" s="37">
        <v>16</v>
      </c>
      <c r="AX153" s="37">
        <v>11</v>
      </c>
      <c r="AY153" s="37">
        <v>17</v>
      </c>
    </row>
    <row r="154" spans="1:51" x14ac:dyDescent="0.2">
      <c r="A154" s="3" t="s">
        <v>355</v>
      </c>
      <c r="B154" s="179">
        <v>13.030099999999999</v>
      </c>
      <c r="C154" s="2" t="s">
        <v>284</v>
      </c>
      <c r="V154" s="3"/>
      <c r="W154" s="3"/>
      <c r="X154" s="3"/>
      <c r="Y154" s="3"/>
      <c r="Z154" s="3"/>
      <c r="AA154" s="3"/>
      <c r="AB154" s="3"/>
      <c r="AC154" s="3"/>
      <c r="AD154" s="3"/>
      <c r="AE154" s="3"/>
      <c r="AF154" s="3"/>
      <c r="AG154" s="3"/>
      <c r="AH154" s="3"/>
      <c r="AI154" s="3"/>
      <c r="AJ154" s="20">
        <v>119</v>
      </c>
      <c r="AK154" s="20">
        <v>102</v>
      </c>
      <c r="AL154" s="20">
        <v>110</v>
      </c>
      <c r="AM154" s="20">
        <v>78</v>
      </c>
      <c r="AN154" s="20">
        <v>46</v>
      </c>
      <c r="AO154" s="20">
        <v>33</v>
      </c>
      <c r="AP154" s="20">
        <v>50</v>
      </c>
      <c r="AQ154" s="20">
        <v>39</v>
      </c>
      <c r="AR154" s="20">
        <v>38</v>
      </c>
      <c r="AS154" s="20">
        <v>43</v>
      </c>
      <c r="AT154" s="20">
        <v>40</v>
      </c>
      <c r="AU154" s="20">
        <v>35</v>
      </c>
      <c r="AV154" s="20">
        <v>52</v>
      </c>
      <c r="AW154" s="20">
        <v>77</v>
      </c>
      <c r="AX154" s="20">
        <v>61</v>
      </c>
      <c r="AY154" s="20">
        <v>53</v>
      </c>
    </row>
    <row r="155" spans="1:51" x14ac:dyDescent="0.2">
      <c r="A155" s="3" t="s">
        <v>355</v>
      </c>
      <c r="B155" s="52" t="s">
        <v>194</v>
      </c>
      <c r="C155" s="3" t="s">
        <v>185</v>
      </c>
      <c r="AF155" s="20">
        <v>62</v>
      </c>
      <c r="AG155" s="20">
        <v>51</v>
      </c>
      <c r="AH155" s="20">
        <v>34</v>
      </c>
      <c r="AI155" s="20">
        <v>25</v>
      </c>
      <c r="AJ155" s="20">
        <v>38</v>
      </c>
      <c r="AK155" s="20">
        <v>35</v>
      </c>
      <c r="AL155" s="20">
        <v>52</v>
      </c>
      <c r="AM155" s="20">
        <v>35</v>
      </c>
      <c r="AN155" s="20">
        <v>21</v>
      </c>
      <c r="AO155" s="20">
        <v>19</v>
      </c>
      <c r="AP155" s="20">
        <v>17</v>
      </c>
      <c r="AQ155" s="20">
        <v>11</v>
      </c>
      <c r="AR155" s="20">
        <v>14</v>
      </c>
      <c r="AS155" s="20">
        <v>7</v>
      </c>
      <c r="AT155" s="20">
        <v>6</v>
      </c>
      <c r="AU155" s="20">
        <v>2</v>
      </c>
      <c r="AV155" s="20">
        <v>1</v>
      </c>
      <c r="AW155" s="20">
        <v>0</v>
      </c>
      <c r="AX155" s="20">
        <v>1</v>
      </c>
      <c r="AY155" s="20"/>
    </row>
    <row r="156" spans="1:51" x14ac:dyDescent="0.2">
      <c r="A156" s="3" t="s">
        <v>355</v>
      </c>
      <c r="B156" s="73">
        <v>13.100099999999999</v>
      </c>
      <c r="C156" s="2" t="s">
        <v>20</v>
      </c>
      <c r="E156" s="2">
        <v>59</v>
      </c>
      <c r="F156" s="2">
        <v>57</v>
      </c>
      <c r="G156" s="2">
        <v>60</v>
      </c>
      <c r="H156" s="2">
        <v>56</v>
      </c>
      <c r="I156" s="2">
        <v>44</v>
      </c>
      <c r="J156" s="2">
        <v>39</v>
      </c>
      <c r="K156" s="2">
        <v>31</v>
      </c>
      <c r="L156" s="2">
        <v>37</v>
      </c>
      <c r="M156" s="2">
        <v>30</v>
      </c>
      <c r="N156" s="2">
        <v>43</v>
      </c>
      <c r="O156" s="2">
        <v>43</v>
      </c>
      <c r="P156" s="2">
        <v>36</v>
      </c>
      <c r="Q156" s="2">
        <v>38</v>
      </c>
      <c r="R156" s="2">
        <v>42</v>
      </c>
      <c r="S156" s="2">
        <v>55</v>
      </c>
      <c r="T156" s="3">
        <v>55</v>
      </c>
      <c r="U156" s="3">
        <v>28</v>
      </c>
      <c r="V156" s="20">
        <v>20</v>
      </c>
      <c r="W156" s="20">
        <v>30</v>
      </c>
      <c r="X156" s="20">
        <v>37</v>
      </c>
      <c r="Y156" s="20">
        <v>29</v>
      </c>
      <c r="Z156" s="20">
        <v>22</v>
      </c>
      <c r="AA156" s="20">
        <v>30</v>
      </c>
      <c r="AB156" s="20">
        <v>37</v>
      </c>
      <c r="AC156" s="20">
        <v>41</v>
      </c>
      <c r="AD156" s="20">
        <v>36</v>
      </c>
      <c r="AE156" s="20">
        <v>46</v>
      </c>
      <c r="AF156" s="20">
        <v>46</v>
      </c>
      <c r="AG156" s="20">
        <v>57</v>
      </c>
      <c r="AH156" s="20">
        <v>41</v>
      </c>
      <c r="AI156" s="20">
        <v>42</v>
      </c>
      <c r="AJ156" s="20">
        <v>46</v>
      </c>
      <c r="AK156" s="20">
        <v>35</v>
      </c>
      <c r="AL156" s="20">
        <v>39</v>
      </c>
      <c r="AM156" s="20">
        <v>48</v>
      </c>
      <c r="AN156" s="20">
        <v>41</v>
      </c>
      <c r="AO156" s="20">
        <v>36</v>
      </c>
      <c r="AP156" s="20">
        <v>24</v>
      </c>
      <c r="AQ156" s="20">
        <v>26</v>
      </c>
      <c r="AR156" s="20">
        <v>19</v>
      </c>
      <c r="AS156" s="20">
        <v>12</v>
      </c>
      <c r="AT156" s="20">
        <v>14</v>
      </c>
      <c r="AU156" s="20">
        <v>19</v>
      </c>
      <c r="AV156" s="20">
        <v>8</v>
      </c>
      <c r="AW156" s="20">
        <v>3</v>
      </c>
      <c r="AX156" s="20">
        <v>0</v>
      </c>
      <c r="AY156" s="20">
        <v>0</v>
      </c>
    </row>
    <row r="157" spans="1:51" s="17" customFormat="1" ht="15" x14ac:dyDescent="0.25">
      <c r="A157" s="119" t="s">
        <v>257</v>
      </c>
      <c r="B157" s="132"/>
      <c r="C157" s="119"/>
      <c r="D157" s="124"/>
      <c r="E157" s="120">
        <v>0</v>
      </c>
      <c r="F157" s="120">
        <v>0</v>
      </c>
      <c r="G157" s="120">
        <v>24</v>
      </c>
      <c r="H157" s="120">
        <v>34</v>
      </c>
      <c r="I157" s="120">
        <v>30</v>
      </c>
      <c r="J157" s="120">
        <v>34</v>
      </c>
      <c r="K157" s="120">
        <v>32</v>
      </c>
      <c r="L157" s="120">
        <v>44</v>
      </c>
      <c r="M157" s="120">
        <v>51</v>
      </c>
      <c r="N157" s="120">
        <v>67</v>
      </c>
      <c r="O157" s="120">
        <v>75</v>
      </c>
      <c r="P157" s="120">
        <v>85</v>
      </c>
      <c r="Q157" s="120">
        <v>87</v>
      </c>
      <c r="R157" s="120">
        <v>98</v>
      </c>
      <c r="S157" s="120">
        <v>132</v>
      </c>
      <c r="T157" s="120">
        <v>115</v>
      </c>
      <c r="U157" s="120">
        <v>114</v>
      </c>
      <c r="V157" s="124">
        <v>149</v>
      </c>
      <c r="W157" s="124">
        <v>146</v>
      </c>
      <c r="X157" s="124">
        <v>164</v>
      </c>
      <c r="Y157" s="124">
        <v>202</v>
      </c>
      <c r="Z157" s="124">
        <v>245</v>
      </c>
      <c r="AA157" s="124">
        <v>318</v>
      </c>
      <c r="AB157" s="124">
        <v>291</v>
      </c>
      <c r="AC157" s="124">
        <v>300</v>
      </c>
      <c r="AD157" s="124">
        <v>289</v>
      </c>
      <c r="AE157" s="124">
        <v>287</v>
      </c>
      <c r="AF157" s="124">
        <v>208</v>
      </c>
      <c r="AG157" s="124">
        <v>221</v>
      </c>
      <c r="AH157" s="124">
        <v>231</v>
      </c>
      <c r="AI157" s="124">
        <v>204</v>
      </c>
      <c r="AJ157" s="124">
        <v>221</v>
      </c>
      <c r="AK157" s="124">
        <v>230</v>
      </c>
      <c r="AL157" s="124">
        <v>220</v>
      </c>
      <c r="AM157" s="124">
        <v>197</v>
      </c>
      <c r="AN157" s="124">
        <v>231</v>
      </c>
      <c r="AO157" s="122">
        <v>282</v>
      </c>
      <c r="AP157" s="122">
        <v>242</v>
      </c>
      <c r="AQ157" s="122">
        <v>222</v>
      </c>
      <c r="AR157" s="122">
        <v>227</v>
      </c>
      <c r="AS157" s="122">
        <v>202</v>
      </c>
      <c r="AT157" s="122">
        <v>163</v>
      </c>
      <c r="AU157" s="122">
        <f>SUM(AU158,AU163,AU165:AU168)</f>
        <v>184</v>
      </c>
      <c r="AV157" s="122">
        <f>SUM(AV158,AV163,AV165:AV168)</f>
        <v>240</v>
      </c>
      <c r="AW157" s="122">
        <f>SUM(AW158,AW163,AW165:AW168)</f>
        <v>425</v>
      </c>
      <c r="AX157" s="122">
        <f>SUM(AX158,AX163,AX165:AX168)</f>
        <v>409</v>
      </c>
      <c r="AY157" s="122">
        <f>SUM(AY158,AY163,AY165:AY168)</f>
        <v>375</v>
      </c>
    </row>
    <row r="158" spans="1:51" x14ac:dyDescent="0.2">
      <c r="A158" s="3" t="s">
        <v>30</v>
      </c>
      <c r="B158" s="207">
        <v>14.0801</v>
      </c>
      <c r="C158" s="2" t="s">
        <v>30</v>
      </c>
      <c r="E158" s="2" t="s">
        <v>54</v>
      </c>
      <c r="F158" s="2" t="s">
        <v>54</v>
      </c>
      <c r="G158" s="2">
        <v>5</v>
      </c>
      <c r="H158" s="2">
        <v>10</v>
      </c>
      <c r="I158" s="2">
        <v>11</v>
      </c>
      <c r="J158" s="2">
        <v>13</v>
      </c>
      <c r="K158" s="2">
        <v>12</v>
      </c>
      <c r="L158" s="2">
        <v>13</v>
      </c>
      <c r="M158" s="2">
        <v>14</v>
      </c>
      <c r="N158" s="2">
        <v>14</v>
      </c>
      <c r="O158" s="2">
        <v>19</v>
      </c>
      <c r="P158" s="2">
        <v>24</v>
      </c>
      <c r="Q158" s="2">
        <v>21</v>
      </c>
      <c r="R158" s="2">
        <v>25</v>
      </c>
      <c r="S158" s="2">
        <v>37</v>
      </c>
      <c r="T158" s="3">
        <v>34</v>
      </c>
      <c r="U158" s="3">
        <v>31</v>
      </c>
      <c r="V158" s="20">
        <v>32</v>
      </c>
      <c r="W158" s="20">
        <v>34</v>
      </c>
      <c r="X158" s="20">
        <v>37</v>
      </c>
      <c r="Y158" s="20">
        <v>37</v>
      </c>
      <c r="Z158" s="20">
        <v>43</v>
      </c>
      <c r="AA158" s="20">
        <v>51</v>
      </c>
      <c r="AB158" s="20">
        <v>47</v>
      </c>
      <c r="AC158" s="20">
        <v>48</v>
      </c>
      <c r="AD158" s="20">
        <v>44</v>
      </c>
      <c r="AE158" s="20">
        <v>41</v>
      </c>
      <c r="AF158" s="20">
        <v>40</v>
      </c>
      <c r="AG158" s="20">
        <v>35</v>
      </c>
      <c r="AH158" s="20">
        <v>39</v>
      </c>
      <c r="AI158" s="20">
        <v>36</v>
      </c>
      <c r="AJ158" s="20">
        <v>50</v>
      </c>
      <c r="AK158" s="20">
        <v>56</v>
      </c>
      <c r="AL158" s="20">
        <v>42</v>
      </c>
      <c r="AM158" s="20">
        <v>33</v>
      </c>
      <c r="AN158" s="20">
        <v>48</v>
      </c>
      <c r="AO158" s="20">
        <v>57</v>
      </c>
      <c r="AP158" s="20">
        <v>61</v>
      </c>
      <c r="AQ158" s="20">
        <v>57</v>
      </c>
      <c r="AR158" s="20">
        <v>49</v>
      </c>
      <c r="AS158" s="20">
        <v>46</v>
      </c>
      <c r="AT158" s="20">
        <v>43</v>
      </c>
      <c r="AU158" s="20">
        <f>SUM(AU159:AU162)</f>
        <v>47</v>
      </c>
      <c r="AV158" s="20">
        <f>SUM(AV159:AV162)</f>
        <v>56</v>
      </c>
      <c r="AW158" s="20">
        <f>SUM(AW159:AW162)</f>
        <v>79</v>
      </c>
      <c r="AX158" s="20">
        <f>SUM(AX159:AX162)</f>
        <v>78</v>
      </c>
      <c r="AY158" s="20">
        <f>SUM(AY159:AY162)</f>
        <v>98</v>
      </c>
    </row>
    <row r="159" spans="1:51" x14ac:dyDescent="0.2">
      <c r="B159" s="2"/>
      <c r="C159" s="47"/>
      <c r="D159" s="37" t="s">
        <v>276</v>
      </c>
      <c r="E159" s="47"/>
      <c r="F159" s="47"/>
      <c r="G159" s="47"/>
      <c r="H159" s="47"/>
      <c r="I159" s="47"/>
      <c r="J159" s="47"/>
      <c r="K159" s="47"/>
      <c r="L159" s="47"/>
      <c r="M159" s="47"/>
      <c r="N159" s="47"/>
      <c r="O159" s="47"/>
      <c r="P159" s="47"/>
      <c r="Q159" s="47"/>
      <c r="R159" s="47"/>
      <c r="S159" s="47"/>
      <c r="T159" s="32"/>
      <c r="U159" s="32"/>
      <c r="V159" s="46"/>
      <c r="W159" s="46"/>
      <c r="X159" s="46"/>
      <c r="Y159" s="46"/>
      <c r="Z159" s="46"/>
      <c r="AA159" s="46"/>
      <c r="AB159" s="46"/>
      <c r="AC159" s="46"/>
      <c r="AD159" s="46"/>
      <c r="AE159" s="46"/>
      <c r="AF159" s="46"/>
      <c r="AG159" s="46"/>
      <c r="AH159" s="46"/>
      <c r="AI159" s="46"/>
      <c r="AJ159" s="46"/>
      <c r="AK159" s="46"/>
      <c r="AL159" s="46"/>
      <c r="AM159" s="46"/>
      <c r="AN159" s="46"/>
      <c r="AO159" s="37">
        <v>10</v>
      </c>
      <c r="AP159" s="37">
        <v>9</v>
      </c>
      <c r="AQ159" s="37">
        <v>8</v>
      </c>
      <c r="AR159" s="37">
        <v>9</v>
      </c>
      <c r="AS159" s="37">
        <v>6</v>
      </c>
      <c r="AT159" s="37">
        <v>6</v>
      </c>
      <c r="AU159" s="37">
        <v>8</v>
      </c>
      <c r="AV159" s="37">
        <v>10</v>
      </c>
      <c r="AW159" s="37">
        <v>16</v>
      </c>
      <c r="AX159" s="37">
        <v>8</v>
      </c>
      <c r="AY159" s="37">
        <v>24</v>
      </c>
    </row>
    <row r="160" spans="1:51" x14ac:dyDescent="0.2">
      <c r="B160" s="2"/>
      <c r="C160" s="47"/>
      <c r="D160" s="37" t="s">
        <v>277</v>
      </c>
      <c r="E160" s="47"/>
      <c r="F160" s="47"/>
      <c r="G160" s="47"/>
      <c r="H160" s="47"/>
      <c r="I160" s="47"/>
      <c r="J160" s="47"/>
      <c r="K160" s="47"/>
      <c r="L160" s="47"/>
      <c r="M160" s="47"/>
      <c r="N160" s="47"/>
      <c r="O160" s="47"/>
      <c r="P160" s="47"/>
      <c r="Q160" s="47"/>
      <c r="R160" s="47"/>
      <c r="S160" s="47"/>
      <c r="T160" s="32"/>
      <c r="U160" s="32"/>
      <c r="V160" s="46"/>
      <c r="W160" s="46"/>
      <c r="X160" s="46"/>
      <c r="Y160" s="46"/>
      <c r="Z160" s="46"/>
      <c r="AA160" s="46"/>
      <c r="AB160" s="46"/>
      <c r="AC160" s="46"/>
      <c r="AD160" s="46"/>
      <c r="AE160" s="46"/>
      <c r="AF160" s="46"/>
      <c r="AG160" s="46"/>
      <c r="AH160" s="46"/>
      <c r="AI160" s="46"/>
      <c r="AJ160" s="46"/>
      <c r="AK160" s="46"/>
      <c r="AL160" s="46"/>
      <c r="AM160" s="46"/>
      <c r="AN160" s="46"/>
      <c r="AO160" s="37">
        <v>9</v>
      </c>
      <c r="AP160" s="37">
        <v>8</v>
      </c>
      <c r="AQ160" s="37">
        <v>11</v>
      </c>
      <c r="AR160" s="37">
        <v>15</v>
      </c>
      <c r="AS160" s="37">
        <v>11</v>
      </c>
      <c r="AT160" s="37">
        <v>6</v>
      </c>
      <c r="AU160" s="37">
        <v>9</v>
      </c>
      <c r="AV160" s="37">
        <v>10</v>
      </c>
      <c r="AW160" s="37">
        <v>13</v>
      </c>
      <c r="AX160" s="37">
        <v>16</v>
      </c>
      <c r="AY160" s="37">
        <v>24</v>
      </c>
    </row>
    <row r="161" spans="1:51" x14ac:dyDescent="0.2">
      <c r="B161" s="2"/>
      <c r="C161" s="47"/>
      <c r="D161" s="37" t="s">
        <v>278</v>
      </c>
      <c r="E161" s="47"/>
      <c r="F161" s="47"/>
      <c r="G161" s="47"/>
      <c r="H161" s="47"/>
      <c r="I161" s="47"/>
      <c r="J161" s="47"/>
      <c r="K161" s="47"/>
      <c r="L161" s="47"/>
      <c r="M161" s="47"/>
      <c r="N161" s="47"/>
      <c r="O161" s="47"/>
      <c r="P161" s="47"/>
      <c r="Q161" s="47"/>
      <c r="R161" s="47"/>
      <c r="S161" s="47"/>
      <c r="T161" s="32"/>
      <c r="U161" s="32"/>
      <c r="V161" s="46"/>
      <c r="W161" s="46"/>
      <c r="X161" s="46"/>
      <c r="Y161" s="46"/>
      <c r="Z161" s="46"/>
      <c r="AA161" s="46"/>
      <c r="AB161" s="46"/>
      <c r="AC161" s="46"/>
      <c r="AD161" s="46"/>
      <c r="AE161" s="46"/>
      <c r="AF161" s="46"/>
      <c r="AG161" s="46"/>
      <c r="AH161" s="46"/>
      <c r="AI161" s="46"/>
      <c r="AJ161" s="46"/>
      <c r="AK161" s="46"/>
      <c r="AL161" s="46"/>
      <c r="AM161" s="46"/>
      <c r="AN161" s="46"/>
      <c r="AO161" s="37">
        <v>27</v>
      </c>
      <c r="AP161" s="37">
        <v>32</v>
      </c>
      <c r="AQ161" s="37">
        <v>26</v>
      </c>
      <c r="AR161" s="37">
        <v>19</v>
      </c>
      <c r="AS161" s="37">
        <v>22</v>
      </c>
      <c r="AT161" s="37">
        <v>20</v>
      </c>
      <c r="AU161" s="37">
        <v>22</v>
      </c>
      <c r="AV161" s="37">
        <v>25</v>
      </c>
      <c r="AW161" s="37">
        <v>33</v>
      </c>
      <c r="AX161" s="37">
        <v>29</v>
      </c>
      <c r="AY161" s="37">
        <v>29</v>
      </c>
    </row>
    <row r="162" spans="1:51" x14ac:dyDescent="0.2">
      <c r="B162" s="2"/>
      <c r="C162" s="47"/>
      <c r="D162" s="37" t="s">
        <v>279</v>
      </c>
      <c r="E162" s="47"/>
      <c r="F162" s="47"/>
      <c r="G162" s="47"/>
      <c r="H162" s="47"/>
      <c r="I162" s="47"/>
      <c r="J162" s="47"/>
      <c r="K162" s="47"/>
      <c r="L162" s="47"/>
      <c r="M162" s="47"/>
      <c r="N162" s="47"/>
      <c r="O162" s="47"/>
      <c r="P162" s="47"/>
      <c r="Q162" s="47"/>
      <c r="R162" s="47"/>
      <c r="S162" s="47"/>
      <c r="T162" s="32"/>
      <c r="U162" s="32"/>
      <c r="V162" s="46"/>
      <c r="W162" s="46"/>
      <c r="X162" s="46"/>
      <c r="Y162" s="46"/>
      <c r="Z162" s="46"/>
      <c r="AA162" s="46"/>
      <c r="AB162" s="46"/>
      <c r="AC162" s="46"/>
      <c r="AD162" s="46"/>
      <c r="AE162" s="46"/>
      <c r="AF162" s="46"/>
      <c r="AG162" s="46"/>
      <c r="AH162" s="46"/>
      <c r="AI162" s="46"/>
      <c r="AJ162" s="46"/>
      <c r="AK162" s="46"/>
      <c r="AL162" s="46"/>
      <c r="AM162" s="46"/>
      <c r="AN162" s="46"/>
      <c r="AO162" s="37">
        <v>11</v>
      </c>
      <c r="AP162" s="37">
        <v>12</v>
      </c>
      <c r="AQ162" s="37">
        <v>12</v>
      </c>
      <c r="AR162" s="37">
        <v>6</v>
      </c>
      <c r="AS162" s="37">
        <v>7</v>
      </c>
      <c r="AT162" s="37">
        <v>11</v>
      </c>
      <c r="AU162" s="37">
        <v>8</v>
      </c>
      <c r="AV162" s="37">
        <v>11</v>
      </c>
      <c r="AW162" s="37">
        <v>17</v>
      </c>
      <c r="AX162" s="37">
        <v>25</v>
      </c>
      <c r="AY162" s="37">
        <v>21</v>
      </c>
    </row>
    <row r="163" spans="1:51" x14ac:dyDescent="0.2">
      <c r="A163" s="3" t="s">
        <v>19</v>
      </c>
      <c r="B163" s="52" t="s">
        <v>509</v>
      </c>
      <c r="C163" s="3" t="s">
        <v>19</v>
      </c>
      <c r="R163" s="3" t="s">
        <v>54</v>
      </c>
      <c r="S163" s="3" t="s">
        <v>54</v>
      </c>
      <c r="T163" s="3" t="s">
        <v>54</v>
      </c>
      <c r="U163" s="3" t="s">
        <v>54</v>
      </c>
      <c r="V163" s="20" t="s">
        <v>54</v>
      </c>
      <c r="W163" s="20" t="s">
        <v>54</v>
      </c>
      <c r="X163" s="20" t="s">
        <v>54</v>
      </c>
      <c r="Y163" s="20" t="s">
        <v>54</v>
      </c>
      <c r="Z163" s="20" t="s">
        <v>54</v>
      </c>
      <c r="AA163" s="20" t="s">
        <v>54</v>
      </c>
      <c r="AB163" s="20">
        <v>1</v>
      </c>
      <c r="AC163" s="20">
        <v>18</v>
      </c>
      <c r="AD163" s="20">
        <v>61</v>
      </c>
      <c r="AE163" s="20">
        <v>84</v>
      </c>
      <c r="AF163" s="20">
        <v>63</v>
      </c>
      <c r="AG163" s="20">
        <v>61</v>
      </c>
      <c r="AH163" s="20">
        <v>53</v>
      </c>
      <c r="AI163" s="20">
        <v>49</v>
      </c>
      <c r="AJ163" s="20">
        <v>46</v>
      </c>
      <c r="AK163" s="20">
        <v>40</v>
      </c>
      <c r="AL163" s="20">
        <v>36</v>
      </c>
      <c r="AM163" s="20">
        <v>32</v>
      </c>
      <c r="AN163" s="20">
        <v>25</v>
      </c>
      <c r="AO163" s="20">
        <v>38</v>
      </c>
      <c r="AP163" s="20">
        <v>34</v>
      </c>
      <c r="AQ163" s="20">
        <v>33</v>
      </c>
      <c r="AR163" s="20">
        <v>25</v>
      </c>
      <c r="AS163" s="20">
        <v>24</v>
      </c>
      <c r="AT163" s="20">
        <v>37</v>
      </c>
      <c r="AU163" s="20">
        <v>50</v>
      </c>
      <c r="AV163" s="20">
        <v>60</v>
      </c>
      <c r="AW163" s="20">
        <v>73</v>
      </c>
      <c r="AX163" s="20">
        <v>56</v>
      </c>
      <c r="AY163" s="20">
        <v>82</v>
      </c>
    </row>
    <row r="164" spans="1:51" x14ac:dyDescent="0.2">
      <c r="A164" s="3" t="s">
        <v>19</v>
      </c>
      <c r="B164" s="180">
        <v>11.0101</v>
      </c>
      <c r="C164" s="3" t="s">
        <v>119</v>
      </c>
      <c r="U164" s="3">
        <v>13</v>
      </c>
      <c r="V164" s="20">
        <v>32</v>
      </c>
      <c r="W164" s="20">
        <v>49</v>
      </c>
      <c r="X164" s="20">
        <v>55</v>
      </c>
      <c r="Y164" s="20">
        <v>67</v>
      </c>
      <c r="Z164" s="20">
        <v>85</v>
      </c>
      <c r="AA164" s="20">
        <v>98</v>
      </c>
      <c r="AB164" s="20">
        <v>81</v>
      </c>
      <c r="AC164" s="20">
        <v>59</v>
      </c>
      <c r="AD164" s="20">
        <v>18</v>
      </c>
      <c r="AE164" s="20">
        <v>4</v>
      </c>
      <c r="AF164" s="20">
        <v>1</v>
      </c>
      <c r="AG164" s="20">
        <v>1</v>
      </c>
      <c r="AH164" s="20">
        <v>0</v>
      </c>
      <c r="AI164" s="20">
        <v>0</v>
      </c>
      <c r="AJ164" s="20">
        <v>0</v>
      </c>
      <c r="AK164" s="20">
        <v>0</v>
      </c>
      <c r="AL164" s="20" t="s">
        <v>54</v>
      </c>
      <c r="AR164" s="20"/>
      <c r="AS164" s="20"/>
      <c r="AT164" s="20"/>
      <c r="AU164" s="20"/>
      <c r="AV164" s="20"/>
      <c r="AW164" s="20"/>
      <c r="AX164" s="20"/>
      <c r="AY164" s="20"/>
    </row>
    <row r="165" spans="1:51" x14ac:dyDescent="0.2">
      <c r="A165" s="3" t="s">
        <v>259</v>
      </c>
      <c r="B165" s="73">
        <v>14.100099999999999</v>
      </c>
      <c r="C165" s="2" t="s">
        <v>31</v>
      </c>
      <c r="E165" s="2" t="s">
        <v>54</v>
      </c>
      <c r="F165" s="2" t="s">
        <v>54</v>
      </c>
      <c r="G165" s="2">
        <v>19</v>
      </c>
      <c r="H165" s="2">
        <v>24</v>
      </c>
      <c r="I165" s="2">
        <v>19</v>
      </c>
      <c r="J165" s="2">
        <v>21</v>
      </c>
      <c r="K165" s="2">
        <v>20</v>
      </c>
      <c r="L165" s="2">
        <v>31</v>
      </c>
      <c r="M165" s="2">
        <v>37</v>
      </c>
      <c r="N165" s="2">
        <v>53</v>
      </c>
      <c r="O165" s="2">
        <v>56</v>
      </c>
      <c r="P165" s="2">
        <v>61</v>
      </c>
      <c r="Q165" s="2">
        <v>66</v>
      </c>
      <c r="R165" s="2">
        <v>73</v>
      </c>
      <c r="S165" s="2">
        <v>95</v>
      </c>
      <c r="T165" s="3">
        <v>81</v>
      </c>
      <c r="U165" s="3">
        <v>70</v>
      </c>
      <c r="V165" s="20">
        <v>85</v>
      </c>
      <c r="W165" s="20">
        <v>63</v>
      </c>
      <c r="X165" s="20">
        <v>72</v>
      </c>
      <c r="Y165" s="20">
        <v>94</v>
      </c>
      <c r="Z165" s="20">
        <v>101</v>
      </c>
      <c r="AA165" s="20">
        <v>125</v>
      </c>
      <c r="AB165" s="20">
        <v>126</v>
      </c>
      <c r="AC165" s="20">
        <v>134</v>
      </c>
      <c r="AD165" s="20">
        <v>110</v>
      </c>
      <c r="AE165" s="20">
        <v>96</v>
      </c>
      <c r="AF165" s="20">
        <v>56</v>
      </c>
      <c r="AG165" s="20">
        <v>82</v>
      </c>
      <c r="AH165" s="20">
        <v>107</v>
      </c>
      <c r="AI165" s="20">
        <v>86</v>
      </c>
      <c r="AJ165" s="20">
        <v>98</v>
      </c>
      <c r="AK165" s="20">
        <v>92</v>
      </c>
      <c r="AL165" s="20">
        <v>76</v>
      </c>
      <c r="AM165" s="20">
        <v>76</v>
      </c>
      <c r="AN165" s="20">
        <v>92</v>
      </c>
      <c r="AO165" s="20">
        <v>107</v>
      </c>
      <c r="AP165" s="20">
        <v>76</v>
      </c>
      <c r="AQ165" s="20">
        <v>52</v>
      </c>
      <c r="AR165" s="20">
        <v>68</v>
      </c>
      <c r="AS165" s="20">
        <v>61</v>
      </c>
      <c r="AT165" s="20">
        <v>35</v>
      </c>
      <c r="AU165" s="20">
        <v>13</v>
      </c>
      <c r="AV165" s="20">
        <v>2</v>
      </c>
      <c r="AW165" s="20">
        <v>2</v>
      </c>
      <c r="AX165" s="20">
        <v>2</v>
      </c>
      <c r="AY165" s="20">
        <v>1</v>
      </c>
    </row>
    <row r="166" spans="1:51" x14ac:dyDescent="0.2">
      <c r="B166" s="73" t="s">
        <v>579</v>
      </c>
      <c r="C166" s="2" t="s">
        <v>259</v>
      </c>
      <c r="E166" s="2"/>
      <c r="F166" s="2"/>
      <c r="G166" s="2"/>
      <c r="H166" s="2"/>
      <c r="I166" s="2"/>
      <c r="J166" s="2"/>
      <c r="K166" s="2"/>
      <c r="L166" s="2"/>
      <c r="M166" s="2"/>
      <c r="N166" s="2"/>
      <c r="O166" s="2"/>
      <c r="P166" s="2"/>
      <c r="Q166" s="2"/>
      <c r="R166" s="2"/>
      <c r="S166" s="2"/>
      <c r="AR166" s="20"/>
      <c r="AS166" s="20"/>
      <c r="AT166" s="20"/>
      <c r="AU166" s="20">
        <v>26</v>
      </c>
      <c r="AV166" s="20">
        <v>48</v>
      </c>
      <c r="AW166" s="20">
        <v>76</v>
      </c>
      <c r="AX166" s="20">
        <v>66</v>
      </c>
      <c r="AY166" s="20">
        <v>43</v>
      </c>
    </row>
    <row r="167" spans="1:51" x14ac:dyDescent="0.2">
      <c r="A167" s="3" t="s">
        <v>35</v>
      </c>
      <c r="B167" s="25" t="s">
        <v>507</v>
      </c>
      <c r="C167" s="2" t="s">
        <v>35</v>
      </c>
      <c r="E167" s="2"/>
      <c r="F167" s="2"/>
      <c r="G167" s="2"/>
      <c r="H167" s="2"/>
      <c r="I167" s="2"/>
      <c r="J167" s="2"/>
      <c r="K167" s="2"/>
      <c r="L167" s="2"/>
      <c r="M167" s="2"/>
      <c r="N167" s="2"/>
      <c r="O167" s="2"/>
      <c r="P167" s="2"/>
      <c r="Q167" s="2"/>
      <c r="R167" s="2"/>
      <c r="S167" s="2"/>
      <c r="Y167" s="20" t="s">
        <v>54</v>
      </c>
      <c r="Z167" s="20" t="s">
        <v>54</v>
      </c>
      <c r="AA167" s="20" t="s">
        <v>54</v>
      </c>
      <c r="AB167" s="20" t="s">
        <v>54</v>
      </c>
      <c r="AC167" s="20" t="s">
        <v>54</v>
      </c>
      <c r="AD167" s="20" t="s">
        <v>54</v>
      </c>
      <c r="AE167" s="20" t="s">
        <v>54</v>
      </c>
      <c r="AF167" s="20" t="s">
        <v>54</v>
      </c>
      <c r="AG167" s="20" t="s">
        <v>54</v>
      </c>
      <c r="AH167" s="20" t="s">
        <v>54</v>
      </c>
      <c r="AI167" s="20">
        <v>2</v>
      </c>
      <c r="AJ167" s="20">
        <v>8</v>
      </c>
      <c r="AK167" s="20">
        <v>14</v>
      </c>
      <c r="AL167" s="20">
        <v>24</v>
      </c>
      <c r="AM167" s="20">
        <v>22</v>
      </c>
      <c r="AN167" s="20">
        <v>24</v>
      </c>
      <c r="AO167" s="20">
        <v>25</v>
      </c>
      <c r="AP167" s="20">
        <v>19</v>
      </c>
      <c r="AQ167" s="20">
        <v>29</v>
      </c>
      <c r="AR167" s="20">
        <v>39</v>
      </c>
      <c r="AS167" s="20">
        <v>38</v>
      </c>
      <c r="AT167" s="20">
        <v>28</v>
      </c>
      <c r="AU167" s="20">
        <v>20</v>
      </c>
      <c r="AV167" s="20">
        <v>40</v>
      </c>
      <c r="AW167" s="20">
        <v>138</v>
      </c>
      <c r="AX167" s="20">
        <v>130</v>
      </c>
      <c r="AY167" s="20">
        <v>108</v>
      </c>
    </row>
    <row r="168" spans="1:51" x14ac:dyDescent="0.2">
      <c r="A168" s="3" t="s">
        <v>454</v>
      </c>
      <c r="B168" s="25" t="s">
        <v>506</v>
      </c>
      <c r="C168" s="2" t="s">
        <v>36</v>
      </c>
      <c r="E168" s="2"/>
      <c r="F168" s="2"/>
      <c r="G168" s="2"/>
      <c r="H168" s="2"/>
      <c r="I168" s="2"/>
      <c r="J168" s="2"/>
      <c r="K168" s="2"/>
      <c r="L168" s="2"/>
      <c r="M168" s="2"/>
      <c r="N168" s="2"/>
      <c r="O168" s="2"/>
      <c r="P168" s="2"/>
      <c r="Q168" s="2"/>
      <c r="R168" s="2"/>
      <c r="S168" s="2"/>
      <c r="Y168" s="20">
        <v>4</v>
      </c>
      <c r="Z168" s="20">
        <v>16</v>
      </c>
      <c r="AA168" s="20">
        <v>44</v>
      </c>
      <c r="AB168" s="20">
        <v>36</v>
      </c>
      <c r="AC168" s="20">
        <v>41</v>
      </c>
      <c r="AD168" s="20">
        <v>56</v>
      </c>
      <c r="AE168" s="20">
        <v>62</v>
      </c>
      <c r="AF168" s="20">
        <v>48</v>
      </c>
      <c r="AG168" s="20">
        <v>42</v>
      </c>
      <c r="AH168" s="20">
        <v>32</v>
      </c>
      <c r="AI168" s="20">
        <v>31</v>
      </c>
      <c r="AJ168" s="20">
        <v>19</v>
      </c>
      <c r="AK168" s="20">
        <v>28</v>
      </c>
      <c r="AL168" s="20">
        <v>42</v>
      </c>
      <c r="AM168" s="20">
        <v>34</v>
      </c>
      <c r="AN168" s="20">
        <v>42</v>
      </c>
      <c r="AO168" s="20">
        <v>55</v>
      </c>
      <c r="AP168" s="20">
        <v>52</v>
      </c>
      <c r="AQ168" s="20">
        <v>51</v>
      </c>
      <c r="AR168" s="20">
        <v>46</v>
      </c>
      <c r="AS168" s="20">
        <v>33</v>
      </c>
      <c r="AT168" s="20">
        <v>20</v>
      </c>
      <c r="AU168" s="20">
        <v>28</v>
      </c>
      <c r="AV168" s="20">
        <v>34</v>
      </c>
      <c r="AW168" s="20">
        <v>57</v>
      </c>
      <c r="AX168" s="20">
        <v>77</v>
      </c>
      <c r="AY168" s="20">
        <v>43</v>
      </c>
    </row>
    <row r="169" spans="1:51" s="17" customFormat="1" ht="15" x14ac:dyDescent="0.25">
      <c r="A169" s="119" t="s">
        <v>262</v>
      </c>
      <c r="B169" s="133"/>
      <c r="C169" s="120"/>
      <c r="D169" s="122"/>
      <c r="E169" s="120">
        <v>30</v>
      </c>
      <c r="F169" s="120">
        <v>28</v>
      </c>
      <c r="G169" s="120">
        <v>30</v>
      </c>
      <c r="H169" s="120">
        <v>23</v>
      </c>
      <c r="I169" s="120">
        <v>31</v>
      </c>
      <c r="J169" s="120">
        <v>35</v>
      </c>
      <c r="K169" s="120">
        <v>70</v>
      </c>
      <c r="L169" s="120">
        <v>94</v>
      </c>
      <c r="M169" s="120">
        <v>106</v>
      </c>
      <c r="N169" s="120">
        <v>139</v>
      </c>
      <c r="O169" s="120">
        <v>159</v>
      </c>
      <c r="P169" s="120">
        <v>139</v>
      </c>
      <c r="Q169" s="120">
        <v>120</v>
      </c>
      <c r="R169" s="120">
        <v>90</v>
      </c>
      <c r="S169" s="120">
        <v>105</v>
      </c>
      <c r="T169" s="120">
        <v>137</v>
      </c>
      <c r="U169" s="120">
        <v>130</v>
      </c>
      <c r="V169" s="124">
        <v>127</v>
      </c>
      <c r="W169" s="124">
        <v>141</v>
      </c>
      <c r="X169" s="124">
        <v>153</v>
      </c>
      <c r="Y169" s="124">
        <v>193</v>
      </c>
      <c r="Z169" s="124">
        <v>187</v>
      </c>
      <c r="AA169" s="124">
        <v>167</v>
      </c>
      <c r="AB169" s="124">
        <v>132</v>
      </c>
      <c r="AC169" s="124">
        <v>132</v>
      </c>
      <c r="AD169" s="124">
        <v>135</v>
      </c>
      <c r="AE169" s="124">
        <v>166</v>
      </c>
      <c r="AF169" s="124">
        <v>196</v>
      </c>
      <c r="AG169" s="124">
        <v>198</v>
      </c>
      <c r="AH169" s="124">
        <v>197</v>
      </c>
      <c r="AI169" s="124">
        <v>185</v>
      </c>
      <c r="AJ169" s="124">
        <v>182</v>
      </c>
      <c r="AK169" s="124">
        <v>201</v>
      </c>
      <c r="AL169" s="124">
        <v>208</v>
      </c>
      <c r="AM169" s="124">
        <v>227</v>
      </c>
      <c r="AN169" s="124">
        <v>235</v>
      </c>
      <c r="AO169" s="122">
        <v>247</v>
      </c>
      <c r="AP169" s="122">
        <v>183</v>
      </c>
      <c r="AQ169" s="122">
        <v>138</v>
      </c>
      <c r="AR169" s="122">
        <v>97</v>
      </c>
      <c r="AS169" s="122">
        <v>108</v>
      </c>
      <c r="AT169" s="122">
        <v>142</v>
      </c>
      <c r="AU169" s="122">
        <f>SUM(AU170:AU172)</f>
        <v>162</v>
      </c>
      <c r="AV169" s="122">
        <f>SUM(AV170:AV172)</f>
        <v>152</v>
      </c>
      <c r="AW169" s="122">
        <f>SUM(AW170:AW172)</f>
        <v>121</v>
      </c>
      <c r="AX169" s="122">
        <f>SUM(AX170:AX172)</f>
        <v>116</v>
      </c>
      <c r="AY169" s="122">
        <f>SUM(AY170:AY172)</f>
        <v>101</v>
      </c>
    </row>
    <row r="170" spans="1:51" x14ac:dyDescent="0.2">
      <c r="A170" s="3" t="s">
        <v>262</v>
      </c>
      <c r="B170" s="60" t="s">
        <v>204</v>
      </c>
      <c r="C170" s="2" t="s">
        <v>425</v>
      </c>
      <c r="E170" s="2"/>
      <c r="F170" s="2"/>
      <c r="G170" s="2"/>
      <c r="H170" s="2"/>
      <c r="I170" s="2"/>
      <c r="J170" s="2"/>
      <c r="K170" s="2"/>
      <c r="L170" s="2"/>
      <c r="M170" s="2"/>
      <c r="N170" s="2"/>
      <c r="O170" s="2"/>
      <c r="P170" s="2"/>
      <c r="AR170" s="20"/>
      <c r="AS170" s="20">
        <v>0</v>
      </c>
      <c r="AT170" s="20">
        <v>0</v>
      </c>
      <c r="AU170" s="20"/>
      <c r="AV170" s="20"/>
      <c r="AW170" s="20"/>
      <c r="AX170" s="20"/>
      <c r="AY170" s="20"/>
    </row>
    <row r="171" spans="1:51" x14ac:dyDescent="0.2">
      <c r="A171" s="3" t="s">
        <v>262</v>
      </c>
      <c r="B171" s="60" t="s">
        <v>202</v>
      </c>
      <c r="C171" s="2" t="s">
        <v>426</v>
      </c>
      <c r="E171" s="2"/>
      <c r="F171" s="2"/>
      <c r="G171" s="2"/>
      <c r="H171" s="2"/>
      <c r="I171" s="2"/>
      <c r="J171" s="2"/>
      <c r="K171" s="2"/>
      <c r="L171" s="2"/>
      <c r="M171" s="2"/>
      <c r="N171" s="2"/>
      <c r="O171" s="2"/>
      <c r="P171" s="2"/>
      <c r="AR171" s="20"/>
      <c r="AS171" s="20">
        <v>48</v>
      </c>
      <c r="AT171" s="20">
        <v>71</v>
      </c>
      <c r="AU171" s="20">
        <v>79</v>
      </c>
      <c r="AV171" s="20">
        <v>74</v>
      </c>
      <c r="AW171" s="20">
        <v>55</v>
      </c>
      <c r="AX171" s="20">
        <v>49</v>
      </c>
      <c r="AY171" s="20">
        <v>41</v>
      </c>
    </row>
    <row r="172" spans="1:51" ht="15" x14ac:dyDescent="0.2">
      <c r="A172" s="3" t="s">
        <v>262</v>
      </c>
      <c r="B172" s="60" t="s">
        <v>505</v>
      </c>
      <c r="C172" s="2" t="s">
        <v>427</v>
      </c>
      <c r="E172" s="2"/>
      <c r="F172" s="2"/>
      <c r="G172" s="2"/>
      <c r="H172" s="2"/>
      <c r="I172" s="2"/>
      <c r="J172" s="2"/>
      <c r="K172" s="2"/>
      <c r="L172" s="2"/>
      <c r="M172" s="2"/>
      <c r="N172" s="2"/>
      <c r="O172" s="2"/>
      <c r="P172" s="2"/>
      <c r="AR172" s="20"/>
      <c r="AS172" s="20">
        <v>60</v>
      </c>
      <c r="AT172" s="20">
        <v>71</v>
      </c>
      <c r="AU172" s="20">
        <v>83</v>
      </c>
      <c r="AV172" s="20">
        <v>78</v>
      </c>
      <c r="AW172" s="20">
        <v>66</v>
      </c>
      <c r="AX172" s="20">
        <v>67</v>
      </c>
      <c r="AY172" s="20">
        <v>60</v>
      </c>
    </row>
    <row r="173" spans="1:51" x14ac:dyDescent="0.2">
      <c r="B173" s="60" t="s">
        <v>504</v>
      </c>
      <c r="C173" s="2" t="s">
        <v>89</v>
      </c>
      <c r="E173" s="2">
        <v>30</v>
      </c>
      <c r="F173" s="2">
        <v>28</v>
      </c>
      <c r="G173" s="2">
        <v>30</v>
      </c>
      <c r="H173" s="2">
        <v>23</v>
      </c>
      <c r="I173" s="2">
        <v>31</v>
      </c>
      <c r="J173" s="2">
        <v>35</v>
      </c>
      <c r="K173" s="2">
        <v>70</v>
      </c>
      <c r="L173" s="2">
        <v>94</v>
      </c>
      <c r="M173" s="2">
        <v>106</v>
      </c>
      <c r="N173" s="2">
        <v>139</v>
      </c>
      <c r="O173" s="2">
        <v>159</v>
      </c>
      <c r="P173" s="2">
        <v>139</v>
      </c>
      <c r="Q173" s="3">
        <v>120</v>
      </c>
      <c r="R173" s="3">
        <v>90</v>
      </c>
      <c r="S173" s="3">
        <v>105</v>
      </c>
      <c r="T173" s="3">
        <v>137</v>
      </c>
      <c r="U173" s="3">
        <v>130</v>
      </c>
      <c r="V173" s="20">
        <v>127</v>
      </c>
      <c r="W173" s="20">
        <v>141</v>
      </c>
      <c r="X173" s="20">
        <v>153</v>
      </c>
      <c r="Y173" s="20">
        <v>193</v>
      </c>
      <c r="Z173" s="20">
        <v>187</v>
      </c>
      <c r="AA173" s="20">
        <v>167</v>
      </c>
      <c r="AB173" s="20">
        <v>132</v>
      </c>
      <c r="AC173" s="20">
        <v>132</v>
      </c>
      <c r="AD173" s="20">
        <v>135</v>
      </c>
      <c r="AE173" s="20">
        <v>166</v>
      </c>
      <c r="AF173" s="20">
        <v>196</v>
      </c>
      <c r="AG173" s="20">
        <v>198</v>
      </c>
      <c r="AH173" s="20">
        <v>197</v>
      </c>
      <c r="AI173" s="20">
        <v>185</v>
      </c>
      <c r="AJ173" s="20">
        <v>182</v>
      </c>
      <c r="AK173" s="20">
        <v>201</v>
      </c>
      <c r="AL173" s="20">
        <v>208</v>
      </c>
      <c r="AM173" s="20">
        <v>227</v>
      </c>
      <c r="AN173" s="20">
        <v>235</v>
      </c>
      <c r="AO173" s="20">
        <v>247</v>
      </c>
      <c r="AP173" s="20">
        <v>183</v>
      </c>
      <c r="AQ173" s="20">
        <v>138</v>
      </c>
      <c r="AR173" s="20">
        <v>97</v>
      </c>
      <c r="AS173" s="20"/>
      <c r="AT173" s="20"/>
      <c r="AU173" s="20"/>
      <c r="AV173" s="20"/>
      <c r="AW173" s="20"/>
      <c r="AX173" s="20"/>
      <c r="AY173" s="20"/>
    </row>
    <row r="174" spans="1:51" x14ac:dyDescent="0.2">
      <c r="C174" s="32"/>
      <c r="D174" s="53" t="s">
        <v>288</v>
      </c>
      <c r="E174" s="55"/>
      <c r="F174" s="55"/>
      <c r="G174" s="55"/>
      <c r="H174" s="55"/>
      <c r="I174" s="55"/>
      <c r="J174" s="55"/>
      <c r="K174" s="54">
        <v>10</v>
      </c>
      <c r="L174" s="54">
        <v>23</v>
      </c>
      <c r="M174" s="54">
        <v>32</v>
      </c>
      <c r="N174" s="54">
        <v>50</v>
      </c>
      <c r="O174" s="54">
        <v>48</v>
      </c>
      <c r="P174" s="54">
        <v>46</v>
      </c>
      <c r="Q174" s="54">
        <v>33</v>
      </c>
      <c r="R174" s="54">
        <v>25</v>
      </c>
      <c r="S174" s="54">
        <v>21</v>
      </c>
      <c r="T174" s="55">
        <v>35</v>
      </c>
      <c r="U174" s="55">
        <v>30</v>
      </c>
      <c r="V174" s="37">
        <v>31</v>
      </c>
      <c r="W174" s="37">
        <v>29</v>
      </c>
      <c r="X174" s="37">
        <v>21</v>
      </c>
      <c r="Y174" s="37">
        <v>20</v>
      </c>
      <c r="Z174" s="37">
        <v>17</v>
      </c>
      <c r="AA174" s="37" t="s">
        <v>54</v>
      </c>
      <c r="AB174" s="37" t="s">
        <v>54</v>
      </c>
      <c r="AC174" s="37" t="s">
        <v>54</v>
      </c>
      <c r="AD174" s="37" t="s">
        <v>54</v>
      </c>
      <c r="AE174" s="37">
        <v>1</v>
      </c>
      <c r="AF174" s="37">
        <v>0</v>
      </c>
      <c r="AG174" s="72" t="s">
        <v>54</v>
      </c>
      <c r="AH174" s="72" t="s">
        <v>54</v>
      </c>
      <c r="AI174" s="72" t="s">
        <v>54</v>
      </c>
      <c r="AJ174" s="72" t="s">
        <v>54</v>
      </c>
      <c r="AK174" s="72" t="s">
        <v>54</v>
      </c>
      <c r="AL174" s="72" t="s">
        <v>54</v>
      </c>
      <c r="AM174" s="72"/>
      <c r="AN174" s="72"/>
      <c r="AO174" s="72"/>
      <c r="AP174" s="72"/>
      <c r="AQ174" s="72"/>
      <c r="AR174" s="72"/>
      <c r="AS174" s="72"/>
      <c r="AT174" s="72"/>
      <c r="AU174" s="72"/>
      <c r="AV174" s="72"/>
      <c r="AW174" s="72"/>
      <c r="AX174" s="72"/>
      <c r="AY174" s="72"/>
    </row>
    <row r="175" spans="1:51" x14ac:dyDescent="0.2">
      <c r="B175" s="42"/>
      <c r="C175" s="32"/>
      <c r="D175" s="37" t="s">
        <v>289</v>
      </c>
      <c r="E175" s="55"/>
      <c r="F175" s="55"/>
      <c r="G175" s="55"/>
      <c r="H175" s="55"/>
      <c r="I175" s="55"/>
      <c r="J175" s="55"/>
      <c r="K175" s="55"/>
      <c r="L175" s="55"/>
      <c r="M175" s="55"/>
      <c r="N175" s="55"/>
      <c r="O175" s="55"/>
      <c r="P175" s="55"/>
      <c r="Q175" s="54"/>
      <c r="R175" s="54"/>
      <c r="S175" s="54"/>
      <c r="T175" s="55"/>
      <c r="U175" s="55"/>
      <c r="V175" s="37"/>
      <c r="W175" s="37">
        <v>17</v>
      </c>
      <c r="X175" s="37">
        <v>38</v>
      </c>
      <c r="Y175" s="37">
        <v>81</v>
      </c>
      <c r="Z175" s="37">
        <v>81</v>
      </c>
      <c r="AA175" s="37">
        <v>72</v>
      </c>
      <c r="AB175" s="37">
        <v>33</v>
      </c>
      <c r="AC175" s="37">
        <v>23</v>
      </c>
      <c r="AD175" s="37">
        <v>15</v>
      </c>
      <c r="AE175" s="37">
        <v>51</v>
      </c>
      <c r="AF175" s="37">
        <v>65</v>
      </c>
      <c r="AG175" s="37">
        <v>77</v>
      </c>
      <c r="AH175" s="37">
        <v>71</v>
      </c>
      <c r="AI175" s="37">
        <v>59</v>
      </c>
      <c r="AJ175" s="37">
        <v>57</v>
      </c>
      <c r="AK175" s="37">
        <v>81</v>
      </c>
      <c r="AL175" s="37">
        <v>93</v>
      </c>
      <c r="AM175" s="37">
        <v>97</v>
      </c>
      <c r="AN175" s="37">
        <v>104</v>
      </c>
      <c r="AO175" s="37">
        <v>112</v>
      </c>
      <c r="AP175" s="37">
        <v>78</v>
      </c>
      <c r="AQ175" s="37">
        <v>50</v>
      </c>
      <c r="AR175" s="37">
        <v>20</v>
      </c>
      <c r="AS175" s="72"/>
      <c r="AT175" s="72"/>
      <c r="AU175" s="72"/>
      <c r="AV175" s="72"/>
      <c r="AW175" s="72"/>
      <c r="AX175" s="72"/>
      <c r="AY175" s="72"/>
    </row>
    <row r="176" spans="1:51" x14ac:dyDescent="0.2">
      <c r="B176" s="2"/>
      <c r="C176" s="47"/>
      <c r="D176" s="37" t="s">
        <v>290</v>
      </c>
      <c r="E176" s="54"/>
      <c r="F176" s="54"/>
      <c r="G176" s="54"/>
      <c r="H176" s="54"/>
      <c r="I176" s="54"/>
      <c r="J176" s="54"/>
      <c r="K176" s="54"/>
      <c r="L176" s="54"/>
      <c r="M176" s="54"/>
      <c r="N176" s="54"/>
      <c r="O176" s="54"/>
      <c r="P176" s="54"/>
      <c r="Q176" s="54"/>
      <c r="R176" s="54"/>
      <c r="S176" s="54"/>
      <c r="T176" s="55"/>
      <c r="U176" s="55"/>
      <c r="V176" s="37"/>
      <c r="W176" s="37"/>
      <c r="X176" s="37"/>
      <c r="Y176" s="37"/>
      <c r="Z176" s="37"/>
      <c r="AA176" s="37"/>
      <c r="AB176" s="37">
        <v>8</v>
      </c>
      <c r="AC176" s="37">
        <v>13</v>
      </c>
      <c r="AD176" s="37">
        <v>17</v>
      </c>
      <c r="AE176" s="37">
        <v>19</v>
      </c>
      <c r="AF176" s="37">
        <v>26</v>
      </c>
      <c r="AG176" s="37">
        <v>27</v>
      </c>
      <c r="AH176" s="37">
        <v>33</v>
      </c>
      <c r="AI176" s="37">
        <v>26</v>
      </c>
      <c r="AJ176" s="37">
        <v>23</v>
      </c>
      <c r="AK176" s="37">
        <v>22</v>
      </c>
      <c r="AL176" s="37">
        <v>11</v>
      </c>
      <c r="AM176" s="37">
        <v>21</v>
      </c>
      <c r="AN176" s="37">
        <v>23</v>
      </c>
      <c r="AO176" s="37">
        <v>33</v>
      </c>
      <c r="AP176" s="37">
        <v>31</v>
      </c>
      <c r="AQ176" s="37">
        <v>30</v>
      </c>
      <c r="AR176" s="37">
        <v>35</v>
      </c>
      <c r="AS176" s="72"/>
      <c r="AT176" s="72"/>
      <c r="AU176" s="72"/>
      <c r="AV176" s="72"/>
      <c r="AW176" s="72"/>
      <c r="AX176" s="72"/>
      <c r="AY176" s="72"/>
    </row>
    <row r="177" spans="1:51" x14ac:dyDescent="0.2">
      <c r="C177" s="32"/>
      <c r="D177" s="53" t="s">
        <v>291</v>
      </c>
      <c r="E177" s="54">
        <v>2</v>
      </c>
      <c r="F177" s="54">
        <v>0</v>
      </c>
      <c r="G177" s="54">
        <v>0</v>
      </c>
      <c r="H177" s="54">
        <v>0</v>
      </c>
      <c r="I177" s="54">
        <v>5</v>
      </c>
      <c r="J177" s="54">
        <v>23</v>
      </c>
      <c r="K177" s="54">
        <v>46</v>
      </c>
      <c r="L177" s="54">
        <v>56</v>
      </c>
      <c r="M177" s="54">
        <v>57</v>
      </c>
      <c r="N177" s="54">
        <v>69</v>
      </c>
      <c r="O177" s="54">
        <v>93</v>
      </c>
      <c r="P177" s="54">
        <v>75</v>
      </c>
      <c r="Q177" s="54">
        <v>69</v>
      </c>
      <c r="R177" s="54">
        <v>51</v>
      </c>
      <c r="S177" s="54">
        <v>62</v>
      </c>
      <c r="T177" s="55">
        <v>60</v>
      </c>
      <c r="U177" s="55">
        <v>57</v>
      </c>
      <c r="V177" s="37">
        <v>50</v>
      </c>
      <c r="W177" s="37">
        <v>48</v>
      </c>
      <c r="X177" s="37">
        <v>47</v>
      </c>
      <c r="Y177" s="37">
        <v>46</v>
      </c>
      <c r="Z177" s="37">
        <v>43</v>
      </c>
      <c r="AA177" s="37">
        <v>30</v>
      </c>
      <c r="AB177" s="37">
        <v>20</v>
      </c>
      <c r="AC177" s="37">
        <v>14</v>
      </c>
      <c r="AD177" s="37">
        <v>8</v>
      </c>
      <c r="AE177" s="37">
        <v>4</v>
      </c>
      <c r="AF177" s="37">
        <v>2</v>
      </c>
      <c r="AG177" s="37">
        <v>1</v>
      </c>
      <c r="AH177" s="37">
        <v>0</v>
      </c>
      <c r="AI177" s="37">
        <v>0</v>
      </c>
      <c r="AJ177" s="37">
        <v>0</v>
      </c>
      <c r="AK177" s="37">
        <v>0</v>
      </c>
      <c r="AL177" s="37">
        <v>0</v>
      </c>
      <c r="AM177" s="37"/>
      <c r="AN177" s="37">
        <v>0</v>
      </c>
      <c r="AO177" s="72"/>
      <c r="AP177" s="72"/>
      <c r="AQ177" s="72"/>
      <c r="AR177" s="72"/>
      <c r="AS177" s="72"/>
      <c r="AT177" s="72"/>
      <c r="AU177" s="72"/>
      <c r="AV177" s="72"/>
      <c r="AW177" s="72"/>
      <c r="AX177" s="72"/>
      <c r="AY177" s="72"/>
    </row>
    <row r="178" spans="1:51" x14ac:dyDescent="0.2">
      <c r="C178" s="32"/>
      <c r="D178" s="53" t="s">
        <v>292</v>
      </c>
      <c r="E178" s="55"/>
      <c r="F178" s="55"/>
      <c r="G178" s="55"/>
      <c r="H178" s="55"/>
      <c r="I178" s="55"/>
      <c r="J178" s="55"/>
      <c r="K178" s="55"/>
      <c r="L178" s="55"/>
      <c r="M178" s="55"/>
      <c r="N178" s="55"/>
      <c r="O178" s="55"/>
      <c r="P178" s="55"/>
      <c r="Q178" s="54">
        <v>0</v>
      </c>
      <c r="R178" s="54">
        <v>0</v>
      </c>
      <c r="S178" s="54">
        <v>0</v>
      </c>
      <c r="T178" s="55">
        <v>20</v>
      </c>
      <c r="U178" s="55">
        <v>28</v>
      </c>
      <c r="V178" s="37">
        <v>29</v>
      </c>
      <c r="W178" s="37">
        <v>28</v>
      </c>
      <c r="X178" s="37">
        <v>27</v>
      </c>
      <c r="Y178" s="37">
        <v>31</v>
      </c>
      <c r="Z178" s="37">
        <v>32</v>
      </c>
      <c r="AA178" s="37">
        <v>37</v>
      </c>
      <c r="AB178" s="37">
        <v>42</v>
      </c>
      <c r="AC178" s="37">
        <v>41</v>
      </c>
      <c r="AD178" s="37">
        <v>43</v>
      </c>
      <c r="AE178" s="37">
        <v>40</v>
      </c>
      <c r="AF178" s="37">
        <v>50</v>
      </c>
      <c r="AG178" s="37">
        <v>56</v>
      </c>
      <c r="AH178" s="37">
        <v>65</v>
      </c>
      <c r="AI178" s="37">
        <v>71</v>
      </c>
      <c r="AJ178" s="37">
        <v>68</v>
      </c>
      <c r="AK178" s="37">
        <v>67</v>
      </c>
      <c r="AL178" s="37">
        <v>70</v>
      </c>
      <c r="AM178" s="37">
        <v>74</v>
      </c>
      <c r="AN178" s="37">
        <v>72</v>
      </c>
      <c r="AO178" s="37">
        <v>70</v>
      </c>
      <c r="AP178" s="37">
        <v>41</v>
      </c>
      <c r="AQ178" s="37">
        <v>20</v>
      </c>
      <c r="AR178" s="37"/>
      <c r="AS178" s="72"/>
      <c r="AT178" s="72"/>
      <c r="AU178" s="72"/>
      <c r="AV178" s="72"/>
      <c r="AW178" s="72"/>
      <c r="AX178" s="72"/>
      <c r="AY178" s="72"/>
    </row>
    <row r="179" spans="1:51" x14ac:dyDescent="0.2">
      <c r="C179" s="32"/>
      <c r="D179" s="53" t="s">
        <v>293</v>
      </c>
      <c r="E179" s="55"/>
      <c r="F179" s="55"/>
      <c r="G179" s="55"/>
      <c r="H179" s="55"/>
      <c r="I179" s="55"/>
      <c r="J179" s="55"/>
      <c r="K179" s="54"/>
      <c r="L179" s="54"/>
      <c r="M179" s="54"/>
      <c r="N179" s="54"/>
      <c r="O179" s="54"/>
      <c r="P179" s="54"/>
      <c r="Q179" s="54"/>
      <c r="R179" s="54"/>
      <c r="S179" s="54"/>
      <c r="T179" s="55"/>
      <c r="U179" s="55"/>
      <c r="V179" s="37"/>
      <c r="W179" s="37"/>
      <c r="X179" s="37"/>
      <c r="Y179" s="37"/>
      <c r="Z179" s="37"/>
      <c r="AA179" s="37"/>
      <c r="AB179" s="37">
        <v>12</v>
      </c>
      <c r="AC179" s="37">
        <v>29</v>
      </c>
      <c r="AD179" s="37">
        <v>48</v>
      </c>
      <c r="AE179" s="37">
        <v>40</v>
      </c>
      <c r="AF179" s="37">
        <v>46</v>
      </c>
      <c r="AG179" s="37">
        <v>31</v>
      </c>
      <c r="AH179" s="37">
        <v>24</v>
      </c>
      <c r="AI179" s="37">
        <v>26</v>
      </c>
      <c r="AJ179" s="37">
        <v>32</v>
      </c>
      <c r="AK179" s="37">
        <v>29</v>
      </c>
      <c r="AL179" s="37">
        <v>34</v>
      </c>
      <c r="AM179" s="37">
        <v>35</v>
      </c>
      <c r="AN179" s="37">
        <v>36</v>
      </c>
      <c r="AO179" s="37">
        <v>32</v>
      </c>
      <c r="AP179" s="37">
        <v>33</v>
      </c>
      <c r="AQ179" s="37">
        <v>38</v>
      </c>
      <c r="AR179" s="37">
        <v>42</v>
      </c>
      <c r="AS179" s="72"/>
      <c r="AT179" s="72"/>
      <c r="AU179" s="72"/>
      <c r="AV179" s="72"/>
      <c r="AW179" s="72"/>
      <c r="AX179" s="72"/>
      <c r="AY179" s="72"/>
    </row>
    <row r="180" spans="1:51" x14ac:dyDescent="0.2">
      <c r="C180" s="32"/>
      <c r="D180" s="53" t="s">
        <v>294</v>
      </c>
      <c r="E180" s="54">
        <v>28</v>
      </c>
      <c r="F180" s="54">
        <v>28</v>
      </c>
      <c r="G180" s="54">
        <v>30</v>
      </c>
      <c r="H180" s="54">
        <v>23</v>
      </c>
      <c r="I180" s="54">
        <v>26</v>
      </c>
      <c r="J180" s="54">
        <v>12</v>
      </c>
      <c r="K180" s="54">
        <v>14</v>
      </c>
      <c r="L180" s="54">
        <v>15</v>
      </c>
      <c r="M180" s="54">
        <v>17</v>
      </c>
      <c r="N180" s="54">
        <v>20</v>
      </c>
      <c r="O180" s="54">
        <v>18</v>
      </c>
      <c r="P180" s="54">
        <v>18</v>
      </c>
      <c r="Q180" s="54">
        <v>18</v>
      </c>
      <c r="R180" s="54">
        <v>14</v>
      </c>
      <c r="S180" s="54">
        <v>22</v>
      </c>
      <c r="T180" s="55">
        <v>22</v>
      </c>
      <c r="U180" s="55">
        <v>15</v>
      </c>
      <c r="V180" s="37">
        <v>17</v>
      </c>
      <c r="W180" s="37">
        <v>19</v>
      </c>
      <c r="X180" s="37">
        <v>20</v>
      </c>
      <c r="Y180" s="37">
        <v>15</v>
      </c>
      <c r="Z180" s="37">
        <v>14</v>
      </c>
      <c r="AA180" s="37">
        <v>12</v>
      </c>
      <c r="AB180" s="37">
        <v>6</v>
      </c>
      <c r="AC180" s="37">
        <v>5</v>
      </c>
      <c r="AD180" s="37">
        <v>2</v>
      </c>
      <c r="AE180" s="37">
        <v>1</v>
      </c>
      <c r="AF180" s="37">
        <v>0</v>
      </c>
      <c r="AG180" s="37">
        <v>2</v>
      </c>
      <c r="AH180" s="37">
        <v>1</v>
      </c>
      <c r="AI180" s="37">
        <v>0</v>
      </c>
      <c r="AJ180" s="37">
        <v>0</v>
      </c>
      <c r="AK180" s="37">
        <v>0</v>
      </c>
      <c r="AL180" s="37">
        <v>0</v>
      </c>
      <c r="AM180" s="37">
        <v>0</v>
      </c>
      <c r="AN180" s="37">
        <v>0</v>
      </c>
      <c r="AO180" s="72"/>
      <c r="AP180" s="72"/>
      <c r="AQ180" s="72"/>
      <c r="AR180" s="72"/>
      <c r="AS180" s="72"/>
      <c r="AT180" s="72"/>
      <c r="AU180" s="72"/>
      <c r="AV180" s="72"/>
      <c r="AW180" s="72"/>
      <c r="AX180" s="72"/>
      <c r="AY180" s="72"/>
    </row>
    <row r="181" spans="1:51" x14ac:dyDescent="0.2">
      <c r="C181" s="32"/>
      <c r="D181" s="53" t="s">
        <v>295</v>
      </c>
      <c r="E181" s="54"/>
      <c r="F181" s="54"/>
      <c r="G181" s="54"/>
      <c r="H181" s="54"/>
      <c r="I181" s="54"/>
      <c r="J181" s="54"/>
      <c r="K181" s="54"/>
      <c r="L181" s="54"/>
      <c r="M181" s="54"/>
      <c r="N181" s="54"/>
      <c r="O181" s="54"/>
      <c r="P181" s="54"/>
      <c r="Q181" s="54"/>
      <c r="R181" s="54"/>
      <c r="S181" s="54"/>
      <c r="T181" s="55"/>
      <c r="U181" s="55"/>
      <c r="V181" s="37"/>
      <c r="W181" s="37"/>
      <c r="X181" s="37"/>
      <c r="Y181" s="37"/>
      <c r="Z181" s="37"/>
      <c r="AA181" s="37">
        <v>16</v>
      </c>
      <c r="AB181" s="37">
        <v>11</v>
      </c>
      <c r="AC181" s="37">
        <v>7</v>
      </c>
      <c r="AD181" s="37">
        <v>2</v>
      </c>
      <c r="AE181" s="37">
        <v>10</v>
      </c>
      <c r="AF181" s="37">
        <v>7</v>
      </c>
      <c r="AG181" s="37">
        <v>4</v>
      </c>
      <c r="AH181" s="37">
        <v>3</v>
      </c>
      <c r="AI181" s="37">
        <v>3</v>
      </c>
      <c r="AJ181" s="37">
        <v>2</v>
      </c>
      <c r="AK181" s="37">
        <v>2</v>
      </c>
      <c r="AL181" s="37">
        <v>0</v>
      </c>
      <c r="AM181" s="37">
        <v>0</v>
      </c>
      <c r="AN181" s="37">
        <v>0</v>
      </c>
      <c r="AO181" s="72"/>
      <c r="AP181" s="72"/>
      <c r="AQ181" s="72"/>
      <c r="AR181" s="72"/>
      <c r="AS181" s="72"/>
      <c r="AT181" s="72"/>
      <c r="AU181" s="72"/>
      <c r="AV181" s="72"/>
      <c r="AW181" s="72"/>
      <c r="AX181" s="72"/>
      <c r="AY181" s="72"/>
    </row>
    <row r="182" spans="1:51" ht="15" x14ac:dyDescent="0.25">
      <c r="A182" s="119" t="s">
        <v>363</v>
      </c>
      <c r="B182" s="133"/>
      <c r="C182" s="120"/>
      <c r="D182" s="122"/>
      <c r="E182" s="120"/>
      <c r="F182" s="120"/>
      <c r="G182" s="120"/>
      <c r="H182" s="120"/>
      <c r="I182" s="120"/>
      <c r="J182" s="120"/>
      <c r="K182" s="120"/>
      <c r="L182" s="120"/>
      <c r="M182" s="120"/>
      <c r="N182" s="120"/>
      <c r="O182" s="120"/>
      <c r="P182" s="120"/>
      <c r="Q182" s="120"/>
      <c r="R182" s="120"/>
      <c r="S182" s="120"/>
      <c r="T182" s="120"/>
      <c r="U182" s="120"/>
      <c r="V182" s="124"/>
      <c r="W182" s="124"/>
      <c r="X182" s="124"/>
      <c r="Y182" s="124"/>
      <c r="Z182" s="124"/>
      <c r="AA182" s="124"/>
      <c r="AB182" s="124"/>
      <c r="AC182" s="124"/>
      <c r="AD182" s="124"/>
      <c r="AE182" s="124"/>
      <c r="AF182" s="124"/>
      <c r="AG182" s="124"/>
      <c r="AH182" s="124"/>
      <c r="AI182" s="124"/>
      <c r="AJ182" s="124"/>
      <c r="AK182" s="124"/>
      <c r="AL182" s="124"/>
      <c r="AM182" s="124"/>
      <c r="AN182" s="124"/>
      <c r="AO182" s="122"/>
      <c r="AP182" s="122"/>
      <c r="AQ182" s="122">
        <v>4</v>
      </c>
      <c r="AR182" s="122">
        <v>9</v>
      </c>
      <c r="AS182" s="122">
        <v>13</v>
      </c>
      <c r="AT182" s="122">
        <v>12</v>
      </c>
      <c r="AU182" s="122">
        <v>8</v>
      </c>
      <c r="AV182" s="122">
        <f>AV183</f>
        <v>12</v>
      </c>
      <c r="AW182" s="122">
        <f>AW183</f>
        <v>13</v>
      </c>
      <c r="AX182" s="122">
        <f>AX183</f>
        <v>8</v>
      </c>
      <c r="AY182" s="122">
        <f>AY183</f>
        <v>10</v>
      </c>
    </row>
    <row r="183" spans="1:51" x14ac:dyDescent="0.2">
      <c r="B183" s="42" t="s">
        <v>503</v>
      </c>
      <c r="C183" s="3" t="s">
        <v>364</v>
      </c>
      <c r="D183" s="3"/>
      <c r="V183" s="3"/>
      <c r="W183" s="3"/>
      <c r="X183" s="3"/>
      <c r="Y183" s="3"/>
      <c r="Z183" s="3"/>
      <c r="AA183" s="3"/>
      <c r="AB183" s="3"/>
      <c r="AC183" s="3"/>
      <c r="AD183" s="3"/>
      <c r="AE183" s="3"/>
      <c r="AF183" s="3"/>
      <c r="AG183" s="3"/>
      <c r="AH183" s="3"/>
      <c r="AI183" s="3"/>
      <c r="AJ183" s="3"/>
      <c r="AK183" s="3"/>
      <c r="AL183" s="3"/>
      <c r="AM183" s="3"/>
      <c r="AN183" s="3"/>
      <c r="AQ183" s="20">
        <v>4</v>
      </c>
      <c r="AR183" s="20">
        <v>9</v>
      </c>
      <c r="AS183" s="20">
        <v>13</v>
      </c>
      <c r="AT183" s="20">
        <v>12</v>
      </c>
      <c r="AU183" s="20">
        <v>8</v>
      </c>
      <c r="AV183" s="20">
        <v>12</v>
      </c>
      <c r="AW183" s="20">
        <v>13</v>
      </c>
      <c r="AX183" s="20">
        <v>8</v>
      </c>
      <c r="AY183" s="20">
        <v>10</v>
      </c>
    </row>
    <row r="184" spans="1:51" s="61" customFormat="1" ht="15.75" thickBot="1" x14ac:dyDescent="0.3">
      <c r="A184" s="17" t="s">
        <v>272</v>
      </c>
      <c r="B184" s="25" t="s">
        <v>502</v>
      </c>
      <c r="C184" s="2" t="s">
        <v>153</v>
      </c>
      <c r="D184" s="211"/>
      <c r="E184" s="74">
        <v>652</v>
      </c>
      <c r="F184" s="74">
        <v>630</v>
      </c>
      <c r="G184" s="74">
        <v>615</v>
      </c>
      <c r="H184" s="74">
        <v>507</v>
      </c>
      <c r="I184" s="74">
        <v>530</v>
      </c>
      <c r="J184" s="74">
        <v>549</v>
      </c>
      <c r="K184" s="74">
        <v>679</v>
      </c>
      <c r="L184" s="74">
        <v>594</v>
      </c>
      <c r="M184" s="74">
        <v>599</v>
      </c>
      <c r="N184" s="74">
        <v>662</v>
      </c>
      <c r="O184" s="74">
        <v>731</v>
      </c>
      <c r="P184" s="74">
        <v>624</v>
      </c>
      <c r="Q184" s="74">
        <v>644</v>
      </c>
      <c r="R184" s="74">
        <v>659</v>
      </c>
      <c r="S184" s="74">
        <v>478</v>
      </c>
      <c r="T184" s="61">
        <v>490</v>
      </c>
      <c r="U184" s="61">
        <v>603</v>
      </c>
      <c r="V184" s="211">
        <v>483</v>
      </c>
      <c r="W184" s="211">
        <v>370</v>
      </c>
      <c r="X184" s="211">
        <v>349</v>
      </c>
      <c r="Y184" s="211">
        <v>346</v>
      </c>
      <c r="Z184" s="211">
        <v>336</v>
      </c>
      <c r="AA184" s="211">
        <v>340</v>
      </c>
      <c r="AB184" s="211">
        <v>370</v>
      </c>
      <c r="AC184" s="211">
        <v>327</v>
      </c>
      <c r="AD184" s="211">
        <v>313</v>
      </c>
      <c r="AE184" s="211">
        <v>301</v>
      </c>
      <c r="AF184" s="20">
        <v>229</v>
      </c>
      <c r="AG184" s="20">
        <v>196</v>
      </c>
      <c r="AH184" s="20">
        <v>205</v>
      </c>
      <c r="AI184" s="20">
        <v>169</v>
      </c>
      <c r="AJ184" s="20">
        <v>156</v>
      </c>
      <c r="AK184" s="20">
        <v>143</v>
      </c>
      <c r="AL184" s="20">
        <v>147</v>
      </c>
      <c r="AM184" s="20">
        <v>119</v>
      </c>
      <c r="AN184" s="20">
        <v>84</v>
      </c>
      <c r="AO184" s="20">
        <v>62</v>
      </c>
      <c r="AP184" s="20">
        <v>61</v>
      </c>
      <c r="AQ184" s="20">
        <v>47</v>
      </c>
      <c r="AR184" s="20">
        <v>42</v>
      </c>
      <c r="AS184" s="20">
        <v>42</v>
      </c>
      <c r="AT184" s="20">
        <v>83</v>
      </c>
      <c r="AU184" s="20">
        <v>64</v>
      </c>
      <c r="AV184" s="20">
        <v>58</v>
      </c>
      <c r="AW184" s="20">
        <v>55</v>
      </c>
      <c r="AX184" s="20">
        <v>61</v>
      </c>
      <c r="AY184" s="20">
        <v>57</v>
      </c>
    </row>
    <row r="185" spans="1:51" s="61" customFormat="1" ht="15.75" thickTop="1" x14ac:dyDescent="0.25">
      <c r="C185" s="61" t="s">
        <v>54</v>
      </c>
      <c r="D185" s="62" t="s">
        <v>210</v>
      </c>
      <c r="E185" s="63"/>
      <c r="F185" s="63"/>
      <c r="G185" s="63" t="e">
        <v>#REF!</v>
      </c>
      <c r="H185" s="63">
        <v>2338</v>
      </c>
      <c r="I185" s="63">
        <v>2385</v>
      </c>
      <c r="J185" s="63">
        <v>2282</v>
      </c>
      <c r="K185" s="63">
        <v>2177</v>
      </c>
      <c r="L185" s="63">
        <v>2185</v>
      </c>
      <c r="M185" s="63">
        <v>2194</v>
      </c>
      <c r="N185" s="63">
        <v>2373</v>
      </c>
      <c r="O185" s="63">
        <v>2499</v>
      </c>
      <c r="P185" s="63">
        <v>2440</v>
      </c>
      <c r="Q185" s="63">
        <v>2564</v>
      </c>
      <c r="R185" s="63">
        <v>2576</v>
      </c>
      <c r="S185" s="64">
        <v>2493</v>
      </c>
      <c r="T185" s="64">
        <v>2393</v>
      </c>
      <c r="U185" s="64">
        <v>2368</v>
      </c>
      <c r="V185" s="62">
        <v>2349</v>
      </c>
      <c r="W185" s="62">
        <v>2279</v>
      </c>
      <c r="X185" s="62">
        <v>2246</v>
      </c>
      <c r="Y185" s="62">
        <v>2245</v>
      </c>
      <c r="Z185" s="62">
        <v>2334</v>
      </c>
      <c r="AA185" s="62">
        <v>2378</v>
      </c>
      <c r="AB185" s="62">
        <v>2412</v>
      </c>
      <c r="AC185" s="62">
        <v>2445</v>
      </c>
      <c r="AD185" s="62">
        <v>2479</v>
      </c>
      <c r="AE185" s="62">
        <v>2420</v>
      </c>
      <c r="AF185" s="62">
        <v>2172</v>
      </c>
      <c r="AG185" s="62">
        <v>2046</v>
      </c>
      <c r="AH185" s="62">
        <v>1976</v>
      </c>
      <c r="AI185" s="62">
        <v>2042</v>
      </c>
      <c r="AJ185" s="62">
        <v>2187</v>
      </c>
      <c r="AK185" s="62">
        <v>2178</v>
      </c>
      <c r="AL185" s="62">
        <v>2137</v>
      </c>
      <c r="AM185" s="62">
        <v>2036</v>
      </c>
      <c r="AN185" s="62">
        <v>1943</v>
      </c>
      <c r="AO185" s="62">
        <v>1908</v>
      </c>
      <c r="AP185" s="62">
        <f>AP5+AP70+AP73+AP112+AP157+AP169+AP184</f>
        <v>1789</v>
      </c>
      <c r="AQ185" s="62">
        <f t="shared" ref="AQ185:AX185" si="4">AQ5+AQ70+AQ73+AQ112+AQ157+AQ169+AQ184+AQ182</f>
        <v>1684</v>
      </c>
      <c r="AR185" s="62">
        <f t="shared" si="4"/>
        <v>1576</v>
      </c>
      <c r="AS185" s="62">
        <f t="shared" si="4"/>
        <v>1579</v>
      </c>
      <c r="AT185" s="62">
        <f t="shared" si="4"/>
        <v>1797</v>
      </c>
      <c r="AU185" s="62">
        <f t="shared" si="4"/>
        <v>1962</v>
      </c>
      <c r="AV185" s="62">
        <f t="shared" si="4"/>
        <v>2082</v>
      </c>
      <c r="AW185" s="213">
        <f t="shared" si="4"/>
        <v>2220</v>
      </c>
      <c r="AX185" s="213">
        <f t="shared" si="4"/>
        <v>2162</v>
      </c>
      <c r="AY185" s="213">
        <f>AY5+AY70+AY73+AY112+AY157+AY169+AY184+AY182</f>
        <v>2075</v>
      </c>
    </row>
    <row r="186" spans="1:51" ht="9" customHeight="1" x14ac:dyDescent="0.2">
      <c r="A186" s="9"/>
      <c r="B186" s="9"/>
      <c r="C186" s="9"/>
      <c r="D186" s="16"/>
      <c r="E186" s="9"/>
      <c r="F186" s="9"/>
      <c r="G186" s="9"/>
      <c r="H186" s="9">
        <f t="shared" ref="H186:U186" si="5">SUM(H184,H169,H157,H112,H73,H70,H5)</f>
        <v>2338</v>
      </c>
      <c r="I186" s="9">
        <f t="shared" si="5"/>
        <v>2385</v>
      </c>
      <c r="J186" s="9">
        <f t="shared" si="5"/>
        <v>2282</v>
      </c>
      <c r="K186" s="9">
        <f t="shared" si="5"/>
        <v>2177</v>
      </c>
      <c r="L186" s="9">
        <f t="shared" si="5"/>
        <v>2185</v>
      </c>
      <c r="M186" s="9">
        <f t="shared" si="5"/>
        <v>2194</v>
      </c>
      <c r="N186" s="9">
        <f t="shared" si="5"/>
        <v>2373</v>
      </c>
      <c r="O186" s="9">
        <f t="shared" si="5"/>
        <v>2499</v>
      </c>
      <c r="P186" s="9">
        <f t="shared" si="5"/>
        <v>2440</v>
      </c>
      <c r="Q186" s="9">
        <f t="shared" si="5"/>
        <v>2564</v>
      </c>
      <c r="R186" s="9">
        <f t="shared" si="5"/>
        <v>2576</v>
      </c>
      <c r="S186" s="9">
        <f t="shared" si="5"/>
        <v>2493</v>
      </c>
      <c r="T186" s="9">
        <f t="shared" si="5"/>
        <v>2393</v>
      </c>
      <c r="U186" s="9">
        <f t="shared" si="5"/>
        <v>2368</v>
      </c>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row>
    <row r="187" spans="1:51" x14ac:dyDescent="0.2">
      <c r="A187" s="7" t="s">
        <v>42</v>
      </c>
      <c r="B187" s="9"/>
      <c r="C187" s="9"/>
      <c r="D187" s="16"/>
      <c r="E187" s="9"/>
      <c r="F187" s="9"/>
      <c r="G187" s="9"/>
      <c r="H187" s="9"/>
      <c r="I187" s="9"/>
      <c r="J187" s="9"/>
      <c r="K187" s="9"/>
      <c r="L187" s="9"/>
      <c r="M187" s="9"/>
      <c r="N187" s="9"/>
      <c r="O187" s="9"/>
      <c r="P187" s="9"/>
      <c r="Q187" s="9"/>
      <c r="R187" s="9"/>
      <c r="S187" s="9"/>
      <c r="T187" s="9"/>
      <c r="U187" s="9"/>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row>
    <row r="188" spans="1:51" ht="7.9" customHeight="1" x14ac:dyDescent="0.2">
      <c r="A188" s="9"/>
      <c r="B188" s="9"/>
      <c r="C188" s="9"/>
      <c r="D188" s="16"/>
      <c r="E188" s="9"/>
      <c r="F188" s="9"/>
      <c r="G188" s="9"/>
      <c r="H188" s="9"/>
      <c r="I188" s="9"/>
      <c r="J188" s="9"/>
      <c r="K188" s="9"/>
      <c r="L188" s="9"/>
      <c r="M188" s="9"/>
      <c r="N188" s="9"/>
      <c r="O188" s="9"/>
      <c r="P188" s="9"/>
      <c r="Q188" s="9"/>
      <c r="R188" s="9"/>
      <c r="S188" s="9"/>
      <c r="T188" s="9"/>
      <c r="U188" s="9"/>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row>
    <row r="189" spans="1:51" x14ac:dyDescent="0.2">
      <c r="A189" s="7" t="s">
        <v>381</v>
      </c>
    </row>
    <row r="190" spans="1:51" x14ac:dyDescent="0.2">
      <c r="A190" s="13" t="s">
        <v>380</v>
      </c>
    </row>
    <row r="191" spans="1:51" x14ac:dyDescent="0.2">
      <c r="A191" s="7" t="s">
        <v>285</v>
      </c>
    </row>
    <row r="192" spans="1:51" x14ac:dyDescent="0.2">
      <c r="A192" s="7" t="s">
        <v>299</v>
      </c>
    </row>
    <row r="193" spans="1:19" x14ac:dyDescent="0.2">
      <c r="A193" s="7" t="s">
        <v>399</v>
      </c>
    </row>
    <row r="194" spans="1:19" x14ac:dyDescent="0.2">
      <c r="A194" s="7" t="s">
        <v>332</v>
      </c>
    </row>
    <row r="195" spans="1:19" s="9" customFormat="1" ht="12" x14ac:dyDescent="0.2">
      <c r="A195" s="78" t="s">
        <v>395</v>
      </c>
      <c r="C195" s="12"/>
      <c r="E195" s="12"/>
      <c r="F195" s="12"/>
      <c r="G195" s="12"/>
      <c r="H195" s="12"/>
      <c r="I195" s="12"/>
      <c r="J195" s="12"/>
      <c r="K195" s="12"/>
      <c r="L195" s="12"/>
      <c r="M195" s="12"/>
      <c r="N195" s="12"/>
      <c r="O195" s="12"/>
      <c r="P195" s="12"/>
      <c r="Q195" s="12"/>
      <c r="R195" s="12"/>
      <c r="S195" s="12"/>
    </row>
    <row r="196" spans="1:19" x14ac:dyDescent="0.2">
      <c r="A196" s="7" t="s">
        <v>382</v>
      </c>
    </row>
    <row r="197" spans="1:19" x14ac:dyDescent="0.2">
      <c r="A197" s="92" t="s">
        <v>366</v>
      </c>
    </row>
    <row r="198" spans="1:19" x14ac:dyDescent="0.2">
      <c r="A198" s="92" t="s">
        <v>375</v>
      </c>
      <c r="B198" s="7"/>
    </row>
    <row r="199" spans="1:19" x14ac:dyDescent="0.2">
      <c r="A199" s="7" t="s">
        <v>513</v>
      </c>
    </row>
    <row r="200" spans="1:19" x14ac:dyDescent="0.2">
      <c r="A200" s="7" t="s">
        <v>428</v>
      </c>
    </row>
    <row r="201" spans="1:19" ht="11.25" customHeight="1" x14ac:dyDescent="0.2">
      <c r="A201" s="7" t="s">
        <v>449</v>
      </c>
    </row>
    <row r="202" spans="1:19" ht="11.25" customHeight="1" x14ac:dyDescent="0.2">
      <c r="A202" s="13" t="s">
        <v>616</v>
      </c>
    </row>
    <row r="203" spans="1:19" ht="11.25" customHeight="1" x14ac:dyDescent="0.2">
      <c r="A203" s="13" t="s">
        <v>617</v>
      </c>
    </row>
    <row r="204" spans="1:19" ht="11.25" customHeight="1" x14ac:dyDescent="0.2">
      <c r="A204" s="13"/>
    </row>
    <row r="205" spans="1:19" x14ac:dyDescent="0.2">
      <c r="A205" s="7" t="s">
        <v>235</v>
      </c>
    </row>
  </sheetData>
  <sortState xmlns:xlrd2="http://schemas.microsoft.com/office/spreadsheetml/2017/richdata2" ref="A6:AS107">
    <sortCondition ref="C6:C107"/>
    <sortCondition ref="D6:D107"/>
  </sortState>
  <mergeCells count="3">
    <mergeCell ref="A1:AX1"/>
    <mergeCell ref="A2:AX2"/>
    <mergeCell ref="A3:AX3"/>
  </mergeCells>
  <phoneticPr fontId="0" type="noConversion"/>
  <hyperlinks>
    <hyperlink ref="C72" location="INTGDETL!A15" display="Integrative Studies‡‡" xr:uid="{4117A3A2-8BD1-4746-8ED8-8C416AB7C430}"/>
  </hyperlinks>
  <pageMargins left="0.25" right="0.25" top="0.75" bottom="0.75" header="0.3" footer="0.3"/>
  <pageSetup scale="62" fitToHeight="0" orientation="landscape" r:id="rId1"/>
  <headerFooter alignWithMargins="0">
    <oddHeader xml:space="preserve"> </oddHeader>
  </headerFooter>
  <rowBreaks count="3" manualBreakCount="3">
    <brk id="69" max="50" man="1"/>
    <brk id="133" max="50" man="1"/>
    <brk id="168" max="50" man="1"/>
  </rowBreaks>
  <ignoredErrors>
    <ignoredError sqref="B71:B7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2E9B-F8EB-4645-8FA8-F4624C789B3F}">
  <sheetPr>
    <pageSetUpPr fitToPage="1"/>
  </sheetPr>
  <dimension ref="A1:AB76"/>
  <sheetViews>
    <sheetView zoomScaleNormal="100" workbookViewId="0">
      <selection activeCell="N61" sqref="N61"/>
    </sheetView>
  </sheetViews>
  <sheetFormatPr defaultRowHeight="12.75" x14ac:dyDescent="0.2"/>
  <cols>
    <col min="1" max="1" width="34.125" customWidth="1"/>
    <col min="2" max="2" width="6.875" bestFit="1" customWidth="1"/>
    <col min="3" max="3" width="14.125" customWidth="1"/>
    <col min="4" max="4" width="34.125" customWidth="1"/>
    <col min="5" max="11" width="4.375" bestFit="1" customWidth="1"/>
    <col min="12" max="14" width="4.375" customWidth="1"/>
    <col min="15" max="15" width="5.125" bestFit="1" customWidth="1"/>
  </cols>
  <sheetData>
    <row r="1" spans="1:28" ht="15" x14ac:dyDescent="0.25">
      <c r="A1" s="221" t="s">
        <v>158</v>
      </c>
      <c r="B1" s="221"/>
      <c r="C1" s="221"/>
      <c r="D1" s="221"/>
      <c r="E1" s="221"/>
      <c r="F1" s="221"/>
      <c r="G1" s="221"/>
      <c r="H1" s="221"/>
      <c r="I1" s="221"/>
      <c r="J1" s="221"/>
      <c r="K1" s="221"/>
      <c r="L1" s="221"/>
    </row>
    <row r="2" spans="1:28" s="188" customFormat="1" ht="15" x14ac:dyDescent="0.25">
      <c r="A2" s="178" t="s">
        <v>568</v>
      </c>
    </row>
    <row r="3" spans="1:28" x14ac:dyDescent="0.2">
      <c r="A3" s="97" t="s">
        <v>371</v>
      </c>
      <c r="B3" s="94" t="s">
        <v>214</v>
      </c>
      <c r="C3" s="97" t="s">
        <v>424</v>
      </c>
      <c r="D3" s="94"/>
      <c r="E3" s="93">
        <v>2015</v>
      </c>
      <c r="F3" s="93">
        <v>2016</v>
      </c>
      <c r="G3" s="93">
        <v>2017</v>
      </c>
      <c r="H3" s="93">
        <v>2018</v>
      </c>
      <c r="I3" s="93">
        <v>2019</v>
      </c>
      <c r="J3" s="93">
        <v>2020</v>
      </c>
      <c r="K3" s="93">
        <v>2021</v>
      </c>
      <c r="L3" s="93">
        <v>2022</v>
      </c>
      <c r="M3" s="93">
        <v>2023</v>
      </c>
      <c r="N3" s="93">
        <v>2024</v>
      </c>
    </row>
    <row r="4" spans="1:28" x14ac:dyDescent="0.2">
      <c r="A4" s="159" t="s">
        <v>271</v>
      </c>
      <c r="B4" s="193" t="s">
        <v>316</v>
      </c>
      <c r="C4" s="159" t="s">
        <v>317</v>
      </c>
      <c r="D4" s="194" t="s">
        <v>570</v>
      </c>
      <c r="E4" s="159"/>
      <c r="F4" s="159"/>
      <c r="G4" s="159">
        <v>1</v>
      </c>
      <c r="H4" s="159">
        <v>1</v>
      </c>
      <c r="I4" s="159">
        <v>1</v>
      </c>
      <c r="J4" s="159">
        <v>2</v>
      </c>
      <c r="K4" s="195">
        <f>K5+K11</f>
        <v>2</v>
      </c>
      <c r="L4" s="195">
        <f>L5+L11</f>
        <v>1</v>
      </c>
      <c r="M4" s="195">
        <f>M5+M11</f>
        <v>0</v>
      </c>
      <c r="N4" s="195">
        <f>N5+N11</f>
        <v>0</v>
      </c>
    </row>
    <row r="5" spans="1:28" x14ac:dyDescent="0.2">
      <c r="A5" s="146" t="s">
        <v>242</v>
      </c>
      <c r="B5" s="155"/>
      <c r="C5" s="154"/>
      <c r="D5" s="151"/>
      <c r="E5" s="151"/>
      <c r="F5" s="151"/>
      <c r="G5" s="156">
        <v>1</v>
      </c>
      <c r="H5" s="156">
        <v>1</v>
      </c>
      <c r="I5" s="156">
        <v>1</v>
      </c>
      <c r="J5" s="156">
        <v>0.5</v>
      </c>
      <c r="K5" s="156">
        <f>SUM(K6:K10)</f>
        <v>1</v>
      </c>
      <c r="L5" s="156">
        <f>SUM(L6:L10)</f>
        <v>1</v>
      </c>
      <c r="M5" s="156">
        <f>SUM(M6:M10)</f>
        <v>0</v>
      </c>
      <c r="N5" s="156">
        <f>SUM(N6:N10)</f>
        <v>0</v>
      </c>
    </row>
    <row r="6" spans="1:28" x14ac:dyDescent="0.2">
      <c r="A6" s="142" t="s">
        <v>267</v>
      </c>
      <c r="B6" s="143"/>
      <c r="D6" s="170" t="s">
        <v>470</v>
      </c>
      <c r="E6" s="171"/>
      <c r="F6" s="171"/>
      <c r="G6" s="171"/>
      <c r="H6" s="171"/>
      <c r="I6" s="171"/>
      <c r="J6" s="171">
        <v>0.5</v>
      </c>
      <c r="K6" s="172">
        <v>0</v>
      </c>
      <c r="L6" s="172">
        <v>0</v>
      </c>
      <c r="M6" s="172">
        <v>0</v>
      </c>
      <c r="N6" s="172">
        <v>0</v>
      </c>
    </row>
    <row r="7" spans="1:28" x14ac:dyDescent="0.2">
      <c r="A7" s="142" t="s">
        <v>267</v>
      </c>
      <c r="B7" s="143"/>
      <c r="D7" s="170" t="s">
        <v>523</v>
      </c>
      <c r="E7" s="171"/>
      <c r="F7" s="171"/>
      <c r="G7" s="171"/>
      <c r="H7" s="171"/>
      <c r="I7" s="171"/>
      <c r="J7" s="172">
        <v>0</v>
      </c>
      <c r="K7" s="172">
        <v>0.5</v>
      </c>
      <c r="L7" s="172">
        <v>0.5</v>
      </c>
      <c r="M7" s="172">
        <v>0</v>
      </c>
      <c r="N7" s="172">
        <v>0</v>
      </c>
    </row>
    <row r="8" spans="1:28" x14ac:dyDescent="0.2">
      <c r="A8" s="142" t="s">
        <v>137</v>
      </c>
      <c r="B8" s="143"/>
      <c r="D8" s="170" t="s">
        <v>400</v>
      </c>
      <c r="E8" s="171"/>
      <c r="F8" s="171"/>
      <c r="G8" s="171">
        <v>0.5</v>
      </c>
      <c r="H8" s="171">
        <v>0.5</v>
      </c>
      <c r="I8" s="171">
        <v>0.5</v>
      </c>
      <c r="J8" s="172">
        <v>0</v>
      </c>
      <c r="K8" s="172">
        <v>0</v>
      </c>
      <c r="L8" s="172">
        <v>0</v>
      </c>
      <c r="M8" s="172">
        <v>0</v>
      </c>
      <c r="N8" s="172">
        <v>0</v>
      </c>
    </row>
    <row r="9" spans="1:28" x14ac:dyDescent="0.2">
      <c r="A9" s="142" t="s">
        <v>70</v>
      </c>
      <c r="B9" s="143"/>
      <c r="D9" s="170" t="s">
        <v>400</v>
      </c>
      <c r="E9" s="171"/>
      <c r="F9" s="171"/>
      <c r="G9" s="171">
        <v>0.5</v>
      </c>
      <c r="H9" s="171">
        <v>0.5</v>
      </c>
      <c r="I9" s="171">
        <v>0.5</v>
      </c>
      <c r="J9" s="172">
        <v>0</v>
      </c>
      <c r="K9" s="172">
        <v>0</v>
      </c>
      <c r="L9" s="172">
        <v>0</v>
      </c>
      <c r="M9" s="172">
        <v>0</v>
      </c>
      <c r="N9" s="172">
        <v>0</v>
      </c>
    </row>
    <row r="10" spans="1:28" x14ac:dyDescent="0.2">
      <c r="A10" s="142" t="s">
        <v>216</v>
      </c>
      <c r="B10" s="143"/>
      <c r="D10" s="170" t="s">
        <v>523</v>
      </c>
      <c r="E10" s="171"/>
      <c r="F10" s="171"/>
      <c r="G10" s="171"/>
      <c r="H10" s="171"/>
      <c r="I10" s="171"/>
      <c r="J10" s="172">
        <v>0</v>
      </c>
      <c r="K10" s="172">
        <v>0.5</v>
      </c>
      <c r="L10" s="172">
        <v>0.5</v>
      </c>
      <c r="M10" s="172">
        <v>0</v>
      </c>
      <c r="N10" s="172">
        <v>0</v>
      </c>
    </row>
    <row r="11" spans="1:28" x14ac:dyDescent="0.2">
      <c r="A11" s="146" t="s">
        <v>251</v>
      </c>
      <c r="B11" s="155"/>
      <c r="C11" s="169"/>
      <c r="D11" s="154"/>
      <c r="E11" s="151"/>
      <c r="F11" s="151"/>
      <c r="G11" s="156">
        <v>0</v>
      </c>
      <c r="H11" s="156">
        <v>0</v>
      </c>
      <c r="I11" s="156">
        <v>0</v>
      </c>
      <c r="J11" s="156">
        <v>1.5</v>
      </c>
      <c r="K11" s="156">
        <f>SUM(K12:K14)</f>
        <v>1</v>
      </c>
      <c r="L11" s="156">
        <f>SUM(L12:L14)</f>
        <v>0</v>
      </c>
      <c r="M11" s="156">
        <f>SUM(M12:M14)</f>
        <v>0</v>
      </c>
      <c r="N11" s="156">
        <f>SUM(N12:N14)</f>
        <v>0</v>
      </c>
    </row>
    <row r="12" spans="1:28" x14ac:dyDescent="0.2">
      <c r="A12" s="142" t="s">
        <v>274</v>
      </c>
      <c r="B12" s="143"/>
      <c r="D12" s="170" t="s">
        <v>470</v>
      </c>
      <c r="E12" s="171"/>
      <c r="F12" s="171"/>
      <c r="G12" s="172"/>
      <c r="H12" s="172"/>
      <c r="I12" s="172"/>
      <c r="J12" s="172">
        <v>0.5</v>
      </c>
      <c r="K12" s="172">
        <v>0</v>
      </c>
      <c r="L12" s="172">
        <v>0</v>
      </c>
      <c r="M12" s="172">
        <v>0</v>
      </c>
      <c r="N12" s="172">
        <v>0</v>
      </c>
    </row>
    <row r="13" spans="1:28" x14ac:dyDescent="0.2">
      <c r="A13" s="142" t="s">
        <v>175</v>
      </c>
      <c r="B13" s="143"/>
      <c r="D13" s="170" t="s">
        <v>328</v>
      </c>
      <c r="E13" s="171"/>
      <c r="F13" s="171"/>
      <c r="G13" s="172"/>
      <c r="H13" s="172"/>
      <c r="I13" s="172"/>
      <c r="J13" s="172">
        <v>0.5</v>
      </c>
      <c r="K13" s="172">
        <v>0.5</v>
      </c>
      <c r="L13" s="172">
        <v>0</v>
      </c>
      <c r="M13" s="172">
        <v>0</v>
      </c>
      <c r="N13" s="172">
        <v>0</v>
      </c>
    </row>
    <row r="14" spans="1:28" x14ac:dyDescent="0.2">
      <c r="A14" s="196" t="s">
        <v>274</v>
      </c>
      <c r="B14" s="197"/>
      <c r="C14" s="198"/>
      <c r="D14" s="199" t="s">
        <v>328</v>
      </c>
      <c r="E14" s="200"/>
      <c r="F14" s="200"/>
      <c r="G14" s="200"/>
      <c r="H14" s="200"/>
      <c r="I14" s="200"/>
      <c r="J14" s="201">
        <v>0.5</v>
      </c>
      <c r="K14" s="201">
        <v>0.5</v>
      </c>
      <c r="L14" s="172">
        <v>0</v>
      </c>
      <c r="M14" s="172">
        <v>0</v>
      </c>
      <c r="N14" s="172">
        <v>0</v>
      </c>
    </row>
    <row r="15" spans="1:28" x14ac:dyDescent="0.2">
      <c r="A15" s="159" t="s">
        <v>271</v>
      </c>
      <c r="B15" s="189" t="s">
        <v>316</v>
      </c>
      <c r="C15" s="190" t="s">
        <v>317</v>
      </c>
      <c r="D15" s="191" t="s">
        <v>569</v>
      </c>
      <c r="E15" s="192">
        <v>6</v>
      </c>
      <c r="F15" s="192">
        <v>10</v>
      </c>
      <c r="G15" s="192">
        <v>23</v>
      </c>
      <c r="H15" s="192">
        <v>32</v>
      </c>
      <c r="I15" s="192">
        <v>30</v>
      </c>
      <c r="J15" s="192">
        <v>21</v>
      </c>
      <c r="K15" s="192">
        <v>24</v>
      </c>
      <c r="L15" s="210">
        <f>L16+L59+L69+L73+L75</f>
        <v>16</v>
      </c>
      <c r="M15" s="210">
        <f>M16+M59+M69+M73+M75</f>
        <v>20</v>
      </c>
      <c r="N15" s="210">
        <f>N16+N59+N69+N73+N75</f>
        <v>19</v>
      </c>
      <c r="O15" s="20"/>
      <c r="P15" s="20"/>
      <c r="Q15" s="20"/>
      <c r="R15" s="20"/>
      <c r="S15" s="20"/>
      <c r="T15" s="20"/>
      <c r="U15" s="20"/>
      <c r="V15" s="20"/>
      <c r="W15" s="20"/>
      <c r="X15" s="20"/>
      <c r="Y15" s="20"/>
      <c r="Z15" s="20"/>
      <c r="AA15" s="20"/>
      <c r="AB15" s="20"/>
    </row>
    <row r="16" spans="1:28" x14ac:dyDescent="0.2">
      <c r="A16" s="146" t="s">
        <v>242</v>
      </c>
      <c r="B16" s="147"/>
      <c r="C16" s="148"/>
      <c r="D16" s="169"/>
      <c r="E16" s="149">
        <v>4.5</v>
      </c>
      <c r="F16" s="149">
        <v>9</v>
      </c>
      <c r="G16" s="149">
        <v>17</v>
      </c>
      <c r="H16" s="149">
        <v>20.5</v>
      </c>
      <c r="I16" s="149">
        <v>17</v>
      </c>
      <c r="J16" s="149">
        <v>13</v>
      </c>
      <c r="K16" s="149">
        <f>SUM(K17:K58)</f>
        <v>13.5</v>
      </c>
      <c r="L16" s="149">
        <f>SUM(L17:L58)</f>
        <v>8</v>
      </c>
      <c r="M16" s="149">
        <f>SUM(M17:M58)</f>
        <v>11</v>
      </c>
      <c r="N16" s="149">
        <f>SUM(N17:N58)</f>
        <v>10.5</v>
      </c>
      <c r="O16" s="3"/>
    </row>
    <row r="17" spans="1:14" x14ac:dyDescent="0.2">
      <c r="A17" s="142" t="s">
        <v>68</v>
      </c>
      <c r="B17" s="144"/>
      <c r="C17" s="3"/>
      <c r="D17" s="173" t="s">
        <v>401</v>
      </c>
      <c r="E17" s="174">
        <v>0</v>
      </c>
      <c r="F17" s="174">
        <v>2</v>
      </c>
      <c r="G17" s="174">
        <v>2.5</v>
      </c>
      <c r="H17" s="174">
        <v>2</v>
      </c>
      <c r="I17" s="174">
        <v>3.5</v>
      </c>
      <c r="J17" s="174">
        <v>2.5</v>
      </c>
      <c r="K17" s="174">
        <v>2</v>
      </c>
      <c r="L17" s="174">
        <v>0.5</v>
      </c>
      <c r="M17" s="174">
        <v>1</v>
      </c>
      <c r="N17" s="174">
        <v>1</v>
      </c>
    </row>
    <row r="18" spans="1:14" x14ac:dyDescent="0.2">
      <c r="A18" s="142" t="s">
        <v>267</v>
      </c>
      <c r="B18" s="144"/>
      <c r="C18" s="3"/>
      <c r="D18" s="175" t="s">
        <v>590</v>
      </c>
      <c r="E18" s="174"/>
      <c r="F18" s="174"/>
      <c r="G18" s="176"/>
      <c r="H18" s="176"/>
      <c r="I18" s="176"/>
      <c r="J18" s="176"/>
      <c r="K18" s="176"/>
      <c r="L18" s="176">
        <v>0.5</v>
      </c>
      <c r="M18" s="176">
        <v>0.5</v>
      </c>
      <c r="N18" s="176">
        <v>0</v>
      </c>
    </row>
    <row r="19" spans="1:14" x14ac:dyDescent="0.2">
      <c r="A19" s="142" t="s">
        <v>267</v>
      </c>
      <c r="B19" s="144"/>
      <c r="C19" s="3"/>
      <c r="D19" s="175" t="s">
        <v>591</v>
      </c>
      <c r="E19" s="174"/>
      <c r="F19" s="174"/>
      <c r="G19" s="176"/>
      <c r="H19" s="176"/>
      <c r="I19" s="176"/>
      <c r="J19" s="176"/>
      <c r="K19" s="176"/>
      <c r="L19" s="176">
        <v>0.5</v>
      </c>
      <c r="M19" s="176">
        <v>0.5</v>
      </c>
      <c r="N19" s="176">
        <v>1</v>
      </c>
    </row>
    <row r="20" spans="1:14" x14ac:dyDescent="0.2">
      <c r="A20" s="142" t="s">
        <v>267</v>
      </c>
      <c r="B20" s="144"/>
      <c r="C20" s="3"/>
      <c r="D20" s="173" t="s">
        <v>402</v>
      </c>
      <c r="E20" s="174">
        <v>0</v>
      </c>
      <c r="F20" s="174">
        <v>0</v>
      </c>
      <c r="G20" s="174">
        <v>0.5</v>
      </c>
      <c r="H20" s="174">
        <v>0.5</v>
      </c>
      <c r="I20" s="174">
        <v>0.5</v>
      </c>
      <c r="J20" s="174">
        <v>0.5</v>
      </c>
      <c r="K20" s="174">
        <v>1</v>
      </c>
      <c r="L20" s="174">
        <v>0</v>
      </c>
      <c r="M20" s="174">
        <v>0.5</v>
      </c>
      <c r="N20" s="174">
        <v>0</v>
      </c>
    </row>
    <row r="21" spans="1:14" x14ac:dyDescent="0.2">
      <c r="A21" s="142" t="s">
        <v>267</v>
      </c>
      <c r="B21" s="144"/>
      <c r="C21" s="3"/>
      <c r="D21" s="175" t="s">
        <v>403</v>
      </c>
      <c r="E21" s="174">
        <v>0</v>
      </c>
      <c r="F21" s="174">
        <v>0</v>
      </c>
      <c r="G21" s="176">
        <v>0.5</v>
      </c>
      <c r="H21" s="176">
        <v>0.5</v>
      </c>
      <c r="I21" s="176">
        <v>0</v>
      </c>
      <c r="J21" s="176">
        <v>0</v>
      </c>
      <c r="K21" s="176">
        <v>0.5</v>
      </c>
      <c r="L21" s="176">
        <v>0.5</v>
      </c>
      <c r="M21" s="176">
        <v>0</v>
      </c>
      <c r="N21" s="176">
        <v>0</v>
      </c>
    </row>
    <row r="22" spans="1:14" x14ac:dyDescent="0.2">
      <c r="A22" s="142" t="s">
        <v>267</v>
      </c>
      <c r="B22" s="144"/>
      <c r="C22" s="3"/>
      <c r="D22" s="175" t="s">
        <v>592</v>
      </c>
      <c r="E22" s="174"/>
      <c r="F22" s="174"/>
      <c r="G22" s="176"/>
      <c r="H22" s="176"/>
      <c r="I22" s="176"/>
      <c r="J22" s="176"/>
      <c r="K22" s="176"/>
      <c r="L22" s="176"/>
      <c r="M22" s="176">
        <v>1</v>
      </c>
      <c r="N22" s="176">
        <v>1</v>
      </c>
    </row>
    <row r="23" spans="1:14" x14ac:dyDescent="0.2">
      <c r="A23" s="142" t="s">
        <v>267</v>
      </c>
      <c r="B23" s="144"/>
      <c r="C23" s="3"/>
      <c r="D23" s="175" t="s">
        <v>435</v>
      </c>
      <c r="E23" s="174"/>
      <c r="F23" s="174"/>
      <c r="G23" s="176"/>
      <c r="H23" s="176">
        <v>0.5</v>
      </c>
      <c r="I23" s="176">
        <v>0</v>
      </c>
      <c r="J23" s="176">
        <v>0</v>
      </c>
      <c r="K23" s="176">
        <v>0</v>
      </c>
      <c r="L23" s="172">
        <v>0</v>
      </c>
      <c r="M23" s="172">
        <v>0</v>
      </c>
      <c r="N23" s="172">
        <v>0</v>
      </c>
    </row>
    <row r="24" spans="1:14" x14ac:dyDescent="0.2">
      <c r="A24" s="142" t="s">
        <v>267</v>
      </c>
      <c r="B24" s="144"/>
      <c r="C24" s="3"/>
      <c r="D24" s="175" t="s">
        <v>436</v>
      </c>
      <c r="E24" s="174"/>
      <c r="F24" s="174"/>
      <c r="G24" s="176"/>
      <c r="H24" s="177">
        <v>0.33</v>
      </c>
      <c r="I24" s="176">
        <v>0</v>
      </c>
      <c r="J24" s="176">
        <v>0</v>
      </c>
      <c r="K24" s="176">
        <v>0</v>
      </c>
      <c r="L24" s="172">
        <v>0</v>
      </c>
      <c r="M24" s="172">
        <v>0</v>
      </c>
      <c r="N24" s="172">
        <v>0</v>
      </c>
    </row>
    <row r="25" spans="1:14" x14ac:dyDescent="0.2">
      <c r="A25" s="142" t="s">
        <v>267</v>
      </c>
      <c r="B25" s="144"/>
      <c r="C25" s="3"/>
      <c r="D25" s="175" t="s">
        <v>404</v>
      </c>
      <c r="E25" s="174">
        <v>0</v>
      </c>
      <c r="F25" s="174">
        <v>0</v>
      </c>
      <c r="G25" s="176">
        <v>0.5</v>
      </c>
      <c r="H25" s="176">
        <v>0</v>
      </c>
      <c r="I25" s="176">
        <v>0</v>
      </c>
      <c r="J25" s="176">
        <v>0</v>
      </c>
      <c r="K25" s="176">
        <v>0</v>
      </c>
      <c r="L25" s="172">
        <v>0</v>
      </c>
      <c r="M25" s="172">
        <v>0</v>
      </c>
      <c r="N25" s="172">
        <v>0</v>
      </c>
    </row>
    <row r="26" spans="1:14" x14ac:dyDescent="0.2">
      <c r="A26" s="142" t="s">
        <v>267</v>
      </c>
      <c r="B26" s="144"/>
      <c r="C26" s="3"/>
      <c r="D26" s="175" t="s">
        <v>405</v>
      </c>
      <c r="E26" s="174">
        <v>0</v>
      </c>
      <c r="F26" s="174">
        <v>0</v>
      </c>
      <c r="G26" s="176">
        <v>0.5</v>
      </c>
      <c r="H26" s="176">
        <v>1.5</v>
      </c>
      <c r="I26" s="176">
        <v>0.5</v>
      </c>
      <c r="J26" s="176">
        <v>0.5</v>
      </c>
      <c r="K26" s="176">
        <v>2</v>
      </c>
      <c r="L26" s="176">
        <v>0.5</v>
      </c>
      <c r="M26" s="176">
        <v>0.5</v>
      </c>
      <c r="N26" s="176">
        <v>0</v>
      </c>
    </row>
    <row r="27" spans="1:14" x14ac:dyDescent="0.2">
      <c r="A27" s="142" t="s">
        <v>267</v>
      </c>
      <c r="B27" s="144"/>
      <c r="C27" s="3"/>
      <c r="D27" s="175" t="s">
        <v>406</v>
      </c>
      <c r="E27" s="174">
        <v>1</v>
      </c>
      <c r="F27" s="174">
        <v>0</v>
      </c>
      <c r="G27" s="176">
        <v>1.5</v>
      </c>
      <c r="H27" s="176">
        <v>0.5</v>
      </c>
      <c r="I27" s="176">
        <v>0.5</v>
      </c>
      <c r="J27" s="176">
        <v>0.5</v>
      </c>
      <c r="K27" s="176">
        <v>0</v>
      </c>
      <c r="L27" s="172">
        <v>0</v>
      </c>
      <c r="M27" s="172">
        <v>0</v>
      </c>
      <c r="N27" s="172">
        <v>0</v>
      </c>
    </row>
    <row r="28" spans="1:14" x14ac:dyDescent="0.2">
      <c r="A28" s="142" t="s">
        <v>267</v>
      </c>
      <c r="B28" s="144"/>
      <c r="C28" s="3"/>
      <c r="D28" s="175" t="s">
        <v>445</v>
      </c>
      <c r="E28" s="174"/>
      <c r="F28" s="174"/>
      <c r="G28" s="176"/>
      <c r="H28" s="176"/>
      <c r="I28" s="176">
        <v>0.5</v>
      </c>
      <c r="J28" s="176">
        <v>0</v>
      </c>
      <c r="K28" s="176">
        <v>0</v>
      </c>
      <c r="L28" s="172">
        <v>0</v>
      </c>
      <c r="M28" s="172">
        <v>0</v>
      </c>
      <c r="N28" s="172">
        <v>0</v>
      </c>
    </row>
    <row r="29" spans="1:14" x14ac:dyDescent="0.2">
      <c r="A29" s="142" t="s">
        <v>243</v>
      </c>
      <c r="B29" s="144"/>
      <c r="C29" s="3"/>
      <c r="D29" s="175" t="s">
        <v>407</v>
      </c>
      <c r="E29" s="174">
        <v>0.5</v>
      </c>
      <c r="F29" s="174">
        <v>0.5</v>
      </c>
      <c r="G29" s="176">
        <v>0.5</v>
      </c>
      <c r="H29" s="176">
        <v>0.5</v>
      </c>
      <c r="I29" s="176">
        <v>0</v>
      </c>
      <c r="J29" s="176">
        <v>0</v>
      </c>
      <c r="K29" s="176">
        <v>0</v>
      </c>
      <c r="L29" s="172">
        <v>0</v>
      </c>
      <c r="M29" s="172">
        <v>0</v>
      </c>
      <c r="N29" s="172">
        <v>0</v>
      </c>
    </row>
    <row r="30" spans="1:14" x14ac:dyDescent="0.2">
      <c r="A30" s="142" t="s">
        <v>243</v>
      </c>
      <c r="B30" s="144"/>
      <c r="C30" s="3"/>
      <c r="D30" s="175" t="s">
        <v>418</v>
      </c>
      <c r="E30" s="174">
        <v>0.5</v>
      </c>
      <c r="F30" s="174">
        <v>0</v>
      </c>
      <c r="G30" s="176">
        <v>0</v>
      </c>
      <c r="H30" s="176">
        <v>0</v>
      </c>
      <c r="I30" s="176">
        <v>0</v>
      </c>
      <c r="J30" s="176">
        <v>0</v>
      </c>
      <c r="K30" s="176">
        <v>0</v>
      </c>
      <c r="L30" s="172">
        <v>0</v>
      </c>
      <c r="M30" s="172">
        <v>0</v>
      </c>
      <c r="N30" s="172">
        <v>0</v>
      </c>
    </row>
    <row r="31" spans="1:14" x14ac:dyDescent="0.2">
      <c r="A31" s="142" t="s">
        <v>438</v>
      </c>
      <c r="B31" s="144"/>
      <c r="C31" s="3"/>
      <c r="D31" s="175" t="s">
        <v>437</v>
      </c>
      <c r="E31" s="174"/>
      <c r="F31" s="174"/>
      <c r="G31" s="176"/>
      <c r="H31" s="176">
        <v>0.5</v>
      </c>
      <c r="I31" s="176">
        <v>0</v>
      </c>
      <c r="J31" s="176">
        <v>0</v>
      </c>
      <c r="K31" s="176">
        <v>0</v>
      </c>
      <c r="L31" s="172">
        <v>0</v>
      </c>
      <c r="M31" s="172">
        <v>0</v>
      </c>
      <c r="N31" s="172">
        <v>0</v>
      </c>
    </row>
    <row r="32" spans="1:14" x14ac:dyDescent="0.2">
      <c r="A32" s="142" t="s">
        <v>59</v>
      </c>
      <c r="B32" s="144"/>
      <c r="C32" s="3"/>
      <c r="D32" s="175" t="s">
        <v>408</v>
      </c>
      <c r="E32" s="174">
        <v>0</v>
      </c>
      <c r="F32" s="174">
        <v>0</v>
      </c>
      <c r="G32" s="176">
        <v>0.5</v>
      </c>
      <c r="H32" s="176">
        <v>0</v>
      </c>
      <c r="I32" s="176">
        <v>0</v>
      </c>
      <c r="J32" s="176">
        <v>0</v>
      </c>
      <c r="K32" s="176">
        <v>0</v>
      </c>
      <c r="L32" s="172">
        <v>0</v>
      </c>
      <c r="M32" s="172">
        <v>0</v>
      </c>
      <c r="N32" s="172">
        <v>0</v>
      </c>
    </row>
    <row r="33" spans="1:14" x14ac:dyDescent="0.2">
      <c r="A33" s="142" t="s">
        <v>59</v>
      </c>
      <c r="B33" s="144"/>
      <c r="C33" s="3"/>
      <c r="D33" s="175" t="s">
        <v>446</v>
      </c>
      <c r="E33" s="174"/>
      <c r="F33" s="174"/>
      <c r="G33" s="176"/>
      <c r="H33" s="176">
        <v>0.5</v>
      </c>
      <c r="I33" s="176">
        <v>0.5</v>
      </c>
      <c r="J33" s="176">
        <v>0</v>
      </c>
      <c r="K33" s="176">
        <v>0</v>
      </c>
      <c r="L33" s="172">
        <v>0</v>
      </c>
      <c r="M33" s="172">
        <v>0</v>
      </c>
      <c r="N33" s="172">
        <v>0</v>
      </c>
    </row>
    <row r="34" spans="1:14" x14ac:dyDescent="0.2">
      <c r="A34" s="142" t="s">
        <v>245</v>
      </c>
      <c r="B34" s="144"/>
      <c r="C34" s="3"/>
      <c r="D34" s="175" t="s">
        <v>419</v>
      </c>
      <c r="E34" s="174">
        <v>0</v>
      </c>
      <c r="F34" s="174">
        <v>0.5</v>
      </c>
      <c r="G34" s="176">
        <v>0</v>
      </c>
      <c r="H34" s="176">
        <v>0</v>
      </c>
      <c r="I34" s="176">
        <v>0</v>
      </c>
      <c r="J34" s="176">
        <v>0</v>
      </c>
      <c r="K34" s="176">
        <v>0</v>
      </c>
      <c r="L34" s="172">
        <v>0</v>
      </c>
      <c r="M34" s="172">
        <v>0</v>
      </c>
      <c r="N34" s="172">
        <v>0</v>
      </c>
    </row>
    <row r="35" spans="1:14" x14ac:dyDescent="0.2">
      <c r="A35" s="142" t="s">
        <v>245</v>
      </c>
      <c r="B35" s="144"/>
      <c r="C35" s="145"/>
      <c r="D35" s="170" t="s">
        <v>409</v>
      </c>
      <c r="E35" s="174">
        <v>0</v>
      </c>
      <c r="F35" s="174">
        <v>0</v>
      </c>
      <c r="G35" s="176">
        <v>0.5</v>
      </c>
      <c r="H35" s="176">
        <v>0</v>
      </c>
      <c r="I35" s="176">
        <v>0</v>
      </c>
      <c r="J35" s="176">
        <v>0</v>
      </c>
      <c r="K35" s="176">
        <v>0</v>
      </c>
      <c r="L35" s="172">
        <v>0</v>
      </c>
      <c r="M35" s="172">
        <v>0</v>
      </c>
      <c r="N35" s="172">
        <v>0</v>
      </c>
    </row>
    <row r="36" spans="1:14" x14ac:dyDescent="0.2">
      <c r="A36" s="142" t="s">
        <v>160</v>
      </c>
      <c r="B36" s="144"/>
      <c r="C36" s="145"/>
      <c r="D36" s="170" t="s">
        <v>419</v>
      </c>
      <c r="E36" s="174">
        <v>0</v>
      </c>
      <c r="F36" s="174">
        <v>0.5</v>
      </c>
      <c r="G36" s="176">
        <v>0</v>
      </c>
      <c r="H36" s="176">
        <v>0</v>
      </c>
      <c r="I36" s="176">
        <v>0</v>
      </c>
      <c r="J36" s="176">
        <v>0</v>
      </c>
      <c r="K36" s="176">
        <v>0</v>
      </c>
      <c r="L36" s="172">
        <v>0</v>
      </c>
      <c r="M36" s="172">
        <v>0</v>
      </c>
      <c r="N36" s="172">
        <v>0</v>
      </c>
    </row>
    <row r="37" spans="1:14" x14ac:dyDescent="0.2">
      <c r="A37" s="142" t="s">
        <v>160</v>
      </c>
      <c r="B37" s="144"/>
      <c r="C37" s="145"/>
      <c r="D37" s="170" t="s">
        <v>436</v>
      </c>
      <c r="E37" s="174"/>
      <c r="F37" s="174"/>
      <c r="G37" s="176"/>
      <c r="H37" s="177">
        <v>0.33</v>
      </c>
      <c r="I37" s="176">
        <v>0</v>
      </c>
      <c r="J37" s="176">
        <v>0</v>
      </c>
      <c r="K37" s="176">
        <v>0</v>
      </c>
      <c r="L37" s="172">
        <v>0</v>
      </c>
      <c r="M37" s="172">
        <v>0</v>
      </c>
      <c r="N37" s="172">
        <v>0</v>
      </c>
    </row>
    <row r="38" spans="1:14" x14ac:dyDescent="0.2">
      <c r="A38" s="142" t="s">
        <v>160</v>
      </c>
      <c r="B38" s="144"/>
      <c r="C38" s="145"/>
      <c r="D38" s="170" t="s">
        <v>404</v>
      </c>
      <c r="E38" s="174">
        <v>0</v>
      </c>
      <c r="F38" s="174">
        <v>0</v>
      </c>
      <c r="G38" s="176">
        <v>0.5</v>
      </c>
      <c r="H38" s="176">
        <v>0</v>
      </c>
      <c r="I38" s="176">
        <v>0</v>
      </c>
      <c r="J38" s="176">
        <v>0</v>
      </c>
      <c r="K38" s="176">
        <v>0</v>
      </c>
      <c r="L38" s="172">
        <v>0</v>
      </c>
      <c r="M38" s="172">
        <v>0</v>
      </c>
      <c r="N38" s="172">
        <v>0</v>
      </c>
    </row>
    <row r="39" spans="1:14" x14ac:dyDescent="0.2">
      <c r="A39" s="142" t="s">
        <v>160</v>
      </c>
      <c r="B39" s="144"/>
      <c r="C39" s="145"/>
      <c r="D39" s="170" t="s">
        <v>440</v>
      </c>
      <c r="E39" s="174"/>
      <c r="F39" s="174"/>
      <c r="G39" s="176"/>
      <c r="H39" s="176">
        <v>0.5</v>
      </c>
      <c r="I39" s="176">
        <v>0</v>
      </c>
      <c r="J39" s="176">
        <v>0</v>
      </c>
      <c r="K39" s="176">
        <v>0</v>
      </c>
      <c r="L39" s="172">
        <v>0</v>
      </c>
      <c r="M39" s="172">
        <v>0</v>
      </c>
      <c r="N39" s="172">
        <v>0</v>
      </c>
    </row>
    <row r="40" spans="1:14" x14ac:dyDescent="0.2">
      <c r="A40" s="142" t="s">
        <v>160</v>
      </c>
      <c r="B40" s="144"/>
      <c r="C40" s="145"/>
      <c r="D40" s="170" t="s">
        <v>410</v>
      </c>
      <c r="E40" s="174">
        <v>1</v>
      </c>
      <c r="F40" s="174">
        <v>1</v>
      </c>
      <c r="G40" s="176">
        <v>1</v>
      </c>
      <c r="H40" s="176">
        <v>1</v>
      </c>
      <c r="I40" s="176">
        <v>0.5</v>
      </c>
      <c r="J40" s="176">
        <v>0</v>
      </c>
      <c r="K40" s="176">
        <v>0.5</v>
      </c>
      <c r="L40" s="172">
        <v>0</v>
      </c>
      <c r="M40" s="172">
        <v>0</v>
      </c>
      <c r="N40" s="172">
        <v>0</v>
      </c>
    </row>
    <row r="41" spans="1:14" x14ac:dyDescent="0.2">
      <c r="A41" s="142" t="s">
        <v>70</v>
      </c>
      <c r="B41" s="144"/>
      <c r="C41" s="145"/>
      <c r="D41" s="170" t="s">
        <v>401</v>
      </c>
      <c r="E41" s="174">
        <v>0</v>
      </c>
      <c r="F41" s="174">
        <v>1</v>
      </c>
      <c r="G41" s="176">
        <v>0.5</v>
      </c>
      <c r="H41" s="176">
        <v>0.5</v>
      </c>
      <c r="I41" s="176">
        <v>1</v>
      </c>
      <c r="J41" s="176">
        <v>1</v>
      </c>
      <c r="K41" s="176">
        <v>1</v>
      </c>
      <c r="L41" s="172">
        <v>0</v>
      </c>
      <c r="M41" s="172">
        <v>0</v>
      </c>
      <c r="N41" s="172">
        <v>0.5</v>
      </c>
    </row>
    <row r="42" spans="1:14" x14ac:dyDescent="0.2">
      <c r="A42" s="142" t="s">
        <v>70</v>
      </c>
      <c r="B42" s="144"/>
      <c r="C42" s="145"/>
      <c r="D42" s="170" t="s">
        <v>440</v>
      </c>
      <c r="E42" s="174"/>
      <c r="F42" s="174"/>
      <c r="G42" s="176"/>
      <c r="H42" s="176">
        <v>0.5</v>
      </c>
      <c r="I42" s="176">
        <v>0</v>
      </c>
      <c r="J42" s="176">
        <v>0</v>
      </c>
      <c r="K42" s="176">
        <v>0</v>
      </c>
      <c r="L42" s="172">
        <v>0</v>
      </c>
      <c r="M42" s="172">
        <v>0</v>
      </c>
      <c r="N42" s="172">
        <v>0</v>
      </c>
    </row>
    <row r="43" spans="1:14" x14ac:dyDescent="0.2">
      <c r="A43" s="142" t="s">
        <v>70</v>
      </c>
      <c r="B43" s="144"/>
      <c r="C43" s="145"/>
      <c r="D43" s="170" t="s">
        <v>417</v>
      </c>
      <c r="E43" s="174">
        <v>0</v>
      </c>
      <c r="F43" s="174">
        <v>0.5</v>
      </c>
      <c r="G43" s="176">
        <v>0</v>
      </c>
      <c r="H43" s="176">
        <v>0</v>
      </c>
      <c r="I43" s="176">
        <v>0</v>
      </c>
      <c r="J43" s="176">
        <v>0</v>
      </c>
      <c r="K43" s="176">
        <v>0</v>
      </c>
      <c r="L43" s="176">
        <v>1</v>
      </c>
      <c r="M43" s="176">
        <v>0.5</v>
      </c>
      <c r="N43" s="176">
        <v>0</v>
      </c>
    </row>
    <row r="44" spans="1:14" x14ac:dyDescent="0.2">
      <c r="A44" s="142" t="s">
        <v>71</v>
      </c>
      <c r="B44" s="144"/>
      <c r="C44" s="145"/>
      <c r="D44" s="170" t="s">
        <v>401</v>
      </c>
      <c r="E44" s="174">
        <v>0</v>
      </c>
      <c r="F44" s="174">
        <v>1</v>
      </c>
      <c r="G44" s="176">
        <v>2</v>
      </c>
      <c r="H44" s="176">
        <v>1.5</v>
      </c>
      <c r="I44" s="176">
        <v>2.5</v>
      </c>
      <c r="J44" s="176">
        <v>1.5</v>
      </c>
      <c r="K44" s="176">
        <v>1</v>
      </c>
      <c r="L44" s="176">
        <v>0.5</v>
      </c>
      <c r="M44" s="176">
        <v>1</v>
      </c>
      <c r="N44" s="176">
        <v>0.5</v>
      </c>
    </row>
    <row r="45" spans="1:14" x14ac:dyDescent="0.2">
      <c r="A45" s="142" t="s">
        <v>71</v>
      </c>
      <c r="B45" s="144"/>
      <c r="C45" s="145"/>
      <c r="D45" s="170" t="s">
        <v>407</v>
      </c>
      <c r="E45" s="174">
        <v>0.5</v>
      </c>
      <c r="F45" s="174">
        <v>0.5</v>
      </c>
      <c r="G45" s="176">
        <v>0.5</v>
      </c>
      <c r="H45" s="176">
        <v>0.5</v>
      </c>
      <c r="I45" s="176">
        <v>0</v>
      </c>
      <c r="J45" s="176">
        <v>0</v>
      </c>
      <c r="K45" s="176">
        <v>0</v>
      </c>
      <c r="L45" s="172">
        <v>0</v>
      </c>
      <c r="M45" s="172">
        <v>0</v>
      </c>
      <c r="N45" s="172">
        <v>0</v>
      </c>
    </row>
    <row r="46" spans="1:14" x14ac:dyDescent="0.2">
      <c r="A46" s="142" t="s">
        <v>71</v>
      </c>
      <c r="B46" s="144"/>
      <c r="C46" s="145"/>
      <c r="D46" s="170" t="s">
        <v>409</v>
      </c>
      <c r="E46" s="174">
        <v>0</v>
      </c>
      <c r="F46" s="174">
        <v>0</v>
      </c>
      <c r="G46" s="176">
        <v>0.5</v>
      </c>
      <c r="H46" s="176">
        <v>0</v>
      </c>
      <c r="I46" s="176">
        <v>0</v>
      </c>
      <c r="J46" s="176">
        <v>0</v>
      </c>
      <c r="K46" s="176">
        <v>0</v>
      </c>
      <c r="L46" s="172">
        <v>0</v>
      </c>
      <c r="M46" s="172">
        <v>0</v>
      </c>
      <c r="N46" s="172">
        <v>0</v>
      </c>
    </row>
    <row r="47" spans="1:14" x14ac:dyDescent="0.2">
      <c r="A47" s="142" t="s">
        <v>16</v>
      </c>
      <c r="B47" s="144"/>
      <c r="C47" s="145"/>
      <c r="D47" s="170" t="s">
        <v>403</v>
      </c>
      <c r="E47" s="174">
        <v>0</v>
      </c>
      <c r="F47" s="174">
        <v>0</v>
      </c>
      <c r="G47" s="176">
        <v>0.5</v>
      </c>
      <c r="H47" s="176">
        <v>0.5</v>
      </c>
      <c r="I47" s="176">
        <v>0</v>
      </c>
      <c r="J47" s="176">
        <v>0</v>
      </c>
      <c r="K47" s="176">
        <v>0.5</v>
      </c>
      <c r="L47" s="176">
        <v>0.5</v>
      </c>
      <c r="M47" s="176">
        <v>0</v>
      </c>
      <c r="N47" s="176">
        <v>0</v>
      </c>
    </row>
    <row r="48" spans="1:14" x14ac:dyDescent="0.2">
      <c r="A48" s="142" t="s">
        <v>16</v>
      </c>
      <c r="B48" s="144"/>
      <c r="C48" s="145"/>
      <c r="D48" s="170" t="s">
        <v>411</v>
      </c>
      <c r="E48" s="174">
        <v>0</v>
      </c>
      <c r="F48" s="174">
        <v>0</v>
      </c>
      <c r="G48" s="176">
        <v>1</v>
      </c>
      <c r="H48" s="176">
        <v>2.5</v>
      </c>
      <c r="I48" s="176">
        <v>5</v>
      </c>
      <c r="J48" s="176">
        <v>6</v>
      </c>
      <c r="K48" s="176">
        <v>4</v>
      </c>
      <c r="L48" s="176">
        <v>3.5</v>
      </c>
      <c r="M48" s="176">
        <v>4.5</v>
      </c>
      <c r="N48" s="176">
        <v>5</v>
      </c>
    </row>
    <row r="49" spans="1:14" x14ac:dyDescent="0.2">
      <c r="A49" s="142" t="s">
        <v>16</v>
      </c>
      <c r="B49" s="144"/>
      <c r="C49" s="145"/>
      <c r="D49" s="170" t="s">
        <v>437</v>
      </c>
      <c r="E49" s="174"/>
      <c r="F49" s="174"/>
      <c r="G49" s="176"/>
      <c r="H49" s="176">
        <v>0.5</v>
      </c>
      <c r="I49" s="176">
        <v>0</v>
      </c>
      <c r="J49" s="176">
        <v>0</v>
      </c>
      <c r="K49" s="176">
        <v>0</v>
      </c>
      <c r="L49" s="172">
        <v>0</v>
      </c>
      <c r="M49" s="172">
        <v>0</v>
      </c>
      <c r="N49" s="172">
        <v>0</v>
      </c>
    </row>
    <row r="50" spans="1:14" x14ac:dyDescent="0.2">
      <c r="A50" s="142" t="s">
        <v>16</v>
      </c>
      <c r="B50" s="144"/>
      <c r="C50" s="145"/>
      <c r="D50" s="170" t="s">
        <v>412</v>
      </c>
      <c r="E50" s="174">
        <v>0</v>
      </c>
      <c r="F50" s="174">
        <v>0</v>
      </c>
      <c r="G50" s="176">
        <v>0.5</v>
      </c>
      <c r="H50" s="176">
        <v>0.5</v>
      </c>
      <c r="I50" s="176">
        <v>0.5</v>
      </c>
      <c r="J50" s="176">
        <v>0.5</v>
      </c>
      <c r="K50" s="176">
        <v>0.5</v>
      </c>
      <c r="L50" s="172">
        <v>0</v>
      </c>
      <c r="M50" s="172">
        <v>0</v>
      </c>
      <c r="N50" s="172">
        <v>0.5</v>
      </c>
    </row>
    <row r="51" spans="1:14" x14ac:dyDescent="0.2">
      <c r="A51" s="142" t="s">
        <v>16</v>
      </c>
      <c r="B51" s="144"/>
      <c r="C51" s="145"/>
      <c r="D51" s="170" t="s">
        <v>439</v>
      </c>
      <c r="E51" s="174"/>
      <c r="F51" s="174"/>
      <c r="G51" s="176"/>
      <c r="H51" s="176">
        <v>0.5</v>
      </c>
      <c r="I51" s="176">
        <v>0</v>
      </c>
      <c r="J51" s="176">
        <v>0</v>
      </c>
      <c r="K51" s="176">
        <v>0</v>
      </c>
      <c r="L51" s="172">
        <v>0</v>
      </c>
      <c r="M51" s="172">
        <v>0</v>
      </c>
      <c r="N51" s="172">
        <v>0</v>
      </c>
    </row>
    <row r="52" spans="1:14" x14ac:dyDescent="0.2">
      <c r="A52" s="142" t="s">
        <v>62</v>
      </c>
      <c r="B52" s="144"/>
      <c r="C52" s="145"/>
      <c r="D52" s="170" t="s">
        <v>408</v>
      </c>
      <c r="E52" s="174">
        <v>0</v>
      </c>
      <c r="F52" s="174">
        <v>0</v>
      </c>
      <c r="G52" s="176">
        <v>0.5</v>
      </c>
      <c r="H52" s="176">
        <v>0</v>
      </c>
      <c r="I52" s="176">
        <v>0</v>
      </c>
      <c r="J52" s="176">
        <v>0</v>
      </c>
      <c r="K52" s="176">
        <v>0</v>
      </c>
      <c r="L52" s="172">
        <v>0</v>
      </c>
      <c r="M52" s="172">
        <v>0</v>
      </c>
      <c r="N52" s="172">
        <v>0</v>
      </c>
    </row>
    <row r="53" spans="1:14" x14ac:dyDescent="0.2">
      <c r="A53" s="142" t="s">
        <v>216</v>
      </c>
      <c r="B53" s="144"/>
      <c r="C53" s="145"/>
      <c r="D53" s="175" t="s">
        <v>592</v>
      </c>
      <c r="E53" s="174"/>
      <c r="F53" s="174"/>
      <c r="G53" s="176"/>
      <c r="H53" s="176"/>
      <c r="I53" s="176"/>
      <c r="J53" s="176"/>
      <c r="K53" s="176"/>
      <c r="L53" s="176"/>
      <c r="M53" s="176">
        <v>1</v>
      </c>
      <c r="N53" s="176">
        <v>1</v>
      </c>
    </row>
    <row r="54" spans="1:14" x14ac:dyDescent="0.2">
      <c r="A54" s="142" t="s">
        <v>216</v>
      </c>
      <c r="B54" s="144"/>
      <c r="C54" s="145"/>
      <c r="D54" s="170" t="s">
        <v>413</v>
      </c>
      <c r="E54" s="174">
        <v>0</v>
      </c>
      <c r="F54" s="174">
        <v>0.5</v>
      </c>
      <c r="G54" s="176">
        <v>1</v>
      </c>
      <c r="H54" s="176">
        <v>1.5</v>
      </c>
      <c r="I54" s="176">
        <v>1</v>
      </c>
      <c r="J54" s="176">
        <v>0</v>
      </c>
      <c r="K54" s="176">
        <v>0</v>
      </c>
      <c r="L54" s="172">
        <v>0</v>
      </c>
      <c r="M54" s="172">
        <v>0</v>
      </c>
      <c r="N54" s="172">
        <v>0</v>
      </c>
    </row>
    <row r="55" spans="1:14" x14ac:dyDescent="0.2">
      <c r="A55" s="142" t="s">
        <v>216</v>
      </c>
      <c r="B55" s="144"/>
      <c r="C55" s="145"/>
      <c r="D55" s="170" t="s">
        <v>436</v>
      </c>
      <c r="E55" s="174"/>
      <c r="F55" s="174"/>
      <c r="G55" s="176"/>
      <c r="H55" s="177">
        <v>0.33</v>
      </c>
      <c r="I55" s="176">
        <v>0</v>
      </c>
      <c r="J55" s="176">
        <v>0</v>
      </c>
      <c r="K55" s="176">
        <v>0</v>
      </c>
      <c r="L55" s="172">
        <v>0</v>
      </c>
      <c r="M55" s="172">
        <v>0</v>
      </c>
      <c r="N55" s="172">
        <v>0</v>
      </c>
    </row>
    <row r="56" spans="1:14" x14ac:dyDescent="0.2">
      <c r="A56" s="142" t="s">
        <v>249</v>
      </c>
      <c r="B56" s="144"/>
      <c r="C56" s="145"/>
      <c r="D56" s="170" t="s">
        <v>435</v>
      </c>
      <c r="E56" s="174"/>
      <c r="F56" s="174"/>
      <c r="G56" s="176"/>
      <c r="H56" s="176">
        <v>0.5</v>
      </c>
      <c r="I56" s="176">
        <v>0</v>
      </c>
      <c r="J56" s="176">
        <v>0</v>
      </c>
      <c r="K56" s="176">
        <v>0</v>
      </c>
      <c r="L56" s="172">
        <v>0</v>
      </c>
      <c r="M56" s="172">
        <v>0</v>
      </c>
      <c r="N56" s="172">
        <v>0</v>
      </c>
    </row>
    <row r="57" spans="1:14" x14ac:dyDescent="0.2">
      <c r="A57" s="142" t="s">
        <v>249</v>
      </c>
      <c r="B57" s="144"/>
      <c r="C57" s="145"/>
      <c r="D57" s="170" t="s">
        <v>439</v>
      </c>
      <c r="E57" s="174"/>
      <c r="F57" s="174"/>
      <c r="G57" s="176"/>
      <c r="H57" s="176">
        <v>0.5</v>
      </c>
      <c r="I57" s="176">
        <v>0</v>
      </c>
      <c r="J57" s="176">
        <v>0</v>
      </c>
      <c r="K57" s="176">
        <v>0</v>
      </c>
      <c r="L57" s="172">
        <v>0</v>
      </c>
      <c r="M57" s="172">
        <v>0</v>
      </c>
      <c r="N57" s="172">
        <v>0</v>
      </c>
    </row>
    <row r="58" spans="1:14" x14ac:dyDescent="0.2">
      <c r="A58" s="142" t="s">
        <v>249</v>
      </c>
      <c r="B58" s="144"/>
      <c r="C58" s="145"/>
      <c r="D58" s="170" t="s">
        <v>410</v>
      </c>
      <c r="E58" s="174">
        <v>1</v>
      </c>
      <c r="F58" s="174">
        <v>1</v>
      </c>
      <c r="G58" s="176">
        <v>1</v>
      </c>
      <c r="H58" s="176">
        <v>1</v>
      </c>
      <c r="I58" s="176">
        <v>0.5</v>
      </c>
      <c r="J58" s="176">
        <v>0</v>
      </c>
      <c r="K58" s="176">
        <v>0.5</v>
      </c>
      <c r="L58" s="172">
        <v>0</v>
      </c>
      <c r="M58" s="172">
        <v>0</v>
      </c>
      <c r="N58" s="172">
        <v>0</v>
      </c>
    </row>
    <row r="59" spans="1:14" x14ac:dyDescent="0.2">
      <c r="A59" s="146" t="s">
        <v>251</v>
      </c>
      <c r="B59" s="147"/>
      <c r="C59" s="148"/>
      <c r="D59" s="166"/>
      <c r="E59" s="149">
        <v>0.5</v>
      </c>
      <c r="F59" s="149">
        <v>0.5</v>
      </c>
      <c r="G59" s="149">
        <v>3</v>
      </c>
      <c r="H59" s="149">
        <v>7</v>
      </c>
      <c r="I59" s="149">
        <v>9</v>
      </c>
      <c r="J59" s="149">
        <v>7.5</v>
      </c>
      <c r="K59" s="149">
        <f>SUM(K60:K68)</f>
        <v>10</v>
      </c>
      <c r="L59" s="149">
        <f>SUM(L60:L68)</f>
        <v>7</v>
      </c>
      <c r="M59" s="149">
        <f>SUM(M60:M68)</f>
        <v>7.5</v>
      </c>
      <c r="N59" s="149">
        <f>SUM(N60:N68)</f>
        <v>7.5</v>
      </c>
    </row>
    <row r="60" spans="1:14" x14ac:dyDescent="0.2">
      <c r="A60" s="142" t="s">
        <v>251</v>
      </c>
      <c r="B60" s="144"/>
      <c r="C60" s="145"/>
      <c r="D60" s="170" t="s">
        <v>414</v>
      </c>
      <c r="E60" s="174">
        <v>0</v>
      </c>
      <c r="F60" s="174">
        <v>0</v>
      </c>
      <c r="G60" s="176">
        <v>0.5</v>
      </c>
      <c r="H60" s="176">
        <v>2</v>
      </c>
      <c r="I60" s="176">
        <v>2</v>
      </c>
      <c r="J60" s="176">
        <v>0</v>
      </c>
      <c r="K60" s="176">
        <v>1.5</v>
      </c>
      <c r="L60" s="176">
        <v>1</v>
      </c>
      <c r="M60" s="176">
        <v>1</v>
      </c>
      <c r="N60" s="176">
        <v>1</v>
      </c>
    </row>
    <row r="61" spans="1:14" x14ac:dyDescent="0.2">
      <c r="A61" s="142" t="s">
        <v>251</v>
      </c>
      <c r="B61" s="144"/>
      <c r="C61" s="145"/>
      <c r="D61" s="170" t="s">
        <v>412</v>
      </c>
      <c r="E61" s="174">
        <v>0</v>
      </c>
      <c r="F61" s="174">
        <v>0</v>
      </c>
      <c r="G61" s="176">
        <v>0.5</v>
      </c>
      <c r="H61" s="176">
        <v>0.5</v>
      </c>
      <c r="I61" s="176">
        <v>0.5</v>
      </c>
      <c r="J61" s="176">
        <v>0.5</v>
      </c>
      <c r="K61" s="176">
        <v>0.5</v>
      </c>
      <c r="L61" s="172">
        <v>0</v>
      </c>
      <c r="M61" s="172">
        <v>0</v>
      </c>
      <c r="N61" s="172">
        <v>0.5</v>
      </c>
    </row>
    <row r="62" spans="1:14" x14ac:dyDescent="0.2">
      <c r="A62" s="142" t="s">
        <v>175</v>
      </c>
      <c r="B62" s="144"/>
      <c r="C62" s="145"/>
      <c r="D62" s="170" t="s">
        <v>416</v>
      </c>
      <c r="E62" s="174">
        <v>0</v>
      </c>
      <c r="F62" s="174">
        <v>0.5</v>
      </c>
      <c r="G62" s="176">
        <v>0</v>
      </c>
      <c r="H62" s="176">
        <v>0</v>
      </c>
      <c r="I62" s="176">
        <v>0</v>
      </c>
      <c r="J62" s="176">
        <v>0</v>
      </c>
      <c r="K62" s="176">
        <v>0</v>
      </c>
      <c r="L62" s="176">
        <v>1</v>
      </c>
      <c r="M62" s="176">
        <v>0.5</v>
      </c>
      <c r="N62" s="176">
        <v>0</v>
      </c>
    </row>
    <row r="63" spans="1:14" x14ac:dyDescent="0.2">
      <c r="A63" s="142" t="s">
        <v>175</v>
      </c>
      <c r="B63" s="144"/>
      <c r="C63" s="145"/>
      <c r="D63" s="170" t="s">
        <v>418</v>
      </c>
      <c r="E63" s="174">
        <v>0.5</v>
      </c>
      <c r="F63" s="174">
        <v>0</v>
      </c>
      <c r="G63" s="176">
        <v>0</v>
      </c>
      <c r="H63" s="176">
        <v>0</v>
      </c>
      <c r="I63" s="176">
        <v>0</v>
      </c>
      <c r="J63" s="176">
        <v>0</v>
      </c>
      <c r="K63" s="176">
        <v>0</v>
      </c>
      <c r="L63" s="172">
        <v>0</v>
      </c>
      <c r="M63" s="172">
        <v>0</v>
      </c>
      <c r="N63" s="172">
        <v>0</v>
      </c>
    </row>
    <row r="64" spans="1:14" x14ac:dyDescent="0.2">
      <c r="A64" s="142" t="s">
        <v>274</v>
      </c>
      <c r="B64" s="144"/>
      <c r="C64" s="145"/>
      <c r="D64" s="175" t="s">
        <v>591</v>
      </c>
      <c r="E64" s="174">
        <v>0</v>
      </c>
      <c r="F64" s="174">
        <v>0</v>
      </c>
      <c r="G64" s="176">
        <v>0.5</v>
      </c>
      <c r="H64" s="176">
        <v>0.5</v>
      </c>
      <c r="I64" s="176">
        <v>0.5</v>
      </c>
      <c r="J64" s="176">
        <v>0.5</v>
      </c>
      <c r="K64" s="176">
        <v>1</v>
      </c>
      <c r="L64" s="172">
        <v>0.5</v>
      </c>
      <c r="M64" s="172">
        <v>0.5</v>
      </c>
      <c r="N64" s="172">
        <v>1</v>
      </c>
    </row>
    <row r="65" spans="1:14" x14ac:dyDescent="0.2">
      <c r="A65" s="142" t="s">
        <v>274</v>
      </c>
      <c r="B65" s="144"/>
      <c r="C65" s="145"/>
      <c r="D65" s="170" t="s">
        <v>402</v>
      </c>
      <c r="E65" s="174">
        <v>0</v>
      </c>
      <c r="F65" s="174">
        <v>0</v>
      </c>
      <c r="G65" s="176">
        <v>0.5</v>
      </c>
      <c r="H65" s="176">
        <v>0.5</v>
      </c>
      <c r="I65" s="176">
        <v>0.5</v>
      </c>
      <c r="J65" s="176">
        <v>0.5</v>
      </c>
      <c r="K65" s="176">
        <v>1</v>
      </c>
      <c r="L65" s="172">
        <v>0</v>
      </c>
      <c r="M65" s="172">
        <v>0.5</v>
      </c>
      <c r="N65" s="172">
        <v>0</v>
      </c>
    </row>
    <row r="66" spans="1:14" x14ac:dyDescent="0.2">
      <c r="A66" s="142" t="s">
        <v>274</v>
      </c>
      <c r="B66" s="144"/>
      <c r="C66" s="145"/>
      <c r="D66" s="170" t="s">
        <v>411</v>
      </c>
      <c r="E66" s="174">
        <v>0</v>
      </c>
      <c r="F66" s="174">
        <v>0</v>
      </c>
      <c r="G66" s="176">
        <v>1</v>
      </c>
      <c r="H66" s="176">
        <v>2.5</v>
      </c>
      <c r="I66" s="176">
        <v>5</v>
      </c>
      <c r="J66" s="176">
        <v>6</v>
      </c>
      <c r="K66" s="176">
        <v>4</v>
      </c>
      <c r="L66" s="176">
        <v>4</v>
      </c>
      <c r="M66" s="176">
        <v>4.5</v>
      </c>
      <c r="N66" s="176">
        <v>5</v>
      </c>
    </row>
    <row r="67" spans="1:14" x14ac:dyDescent="0.2">
      <c r="A67" s="142" t="s">
        <v>274</v>
      </c>
      <c r="B67" s="144"/>
      <c r="C67" s="145"/>
      <c r="D67" s="170" t="s">
        <v>405</v>
      </c>
      <c r="E67" s="174">
        <v>0</v>
      </c>
      <c r="F67" s="174">
        <v>0</v>
      </c>
      <c r="G67" s="176">
        <v>0.5</v>
      </c>
      <c r="H67" s="176">
        <v>1.5</v>
      </c>
      <c r="I67" s="176">
        <v>0.5</v>
      </c>
      <c r="J67" s="176">
        <v>0.5</v>
      </c>
      <c r="K67" s="176">
        <v>2</v>
      </c>
      <c r="L67" s="176">
        <v>0.5</v>
      </c>
      <c r="M67" s="176">
        <v>0.5</v>
      </c>
      <c r="N67" s="176">
        <v>0</v>
      </c>
    </row>
    <row r="68" spans="1:14" x14ac:dyDescent="0.2">
      <c r="A68" s="142" t="s">
        <v>274</v>
      </c>
      <c r="B68" s="144"/>
      <c r="C68" s="145"/>
      <c r="D68" s="170" t="s">
        <v>445</v>
      </c>
      <c r="E68" s="174"/>
      <c r="F68" s="174"/>
      <c r="G68" s="176"/>
      <c r="H68" s="176"/>
      <c r="I68" s="176">
        <v>0.5</v>
      </c>
      <c r="J68" s="176">
        <v>0</v>
      </c>
      <c r="K68" s="176">
        <v>0</v>
      </c>
      <c r="L68" s="172">
        <v>0</v>
      </c>
      <c r="M68" s="172">
        <v>0</v>
      </c>
      <c r="N68" s="172">
        <v>0</v>
      </c>
    </row>
    <row r="69" spans="1:14" x14ac:dyDescent="0.2">
      <c r="A69" s="146" t="s">
        <v>415</v>
      </c>
      <c r="B69" s="147"/>
      <c r="C69" s="150"/>
      <c r="D69" s="166"/>
      <c r="E69" s="149">
        <v>1</v>
      </c>
      <c r="F69" s="149">
        <v>0.5</v>
      </c>
      <c r="G69" s="152">
        <v>2.5</v>
      </c>
      <c r="H69" s="152">
        <v>2</v>
      </c>
      <c r="I69" s="152">
        <v>1.5</v>
      </c>
      <c r="J69" s="152">
        <v>0.5</v>
      </c>
      <c r="K69" s="152">
        <f>SUM(K71:K72)</f>
        <v>0</v>
      </c>
      <c r="L69" s="152">
        <f>SUM(L71:L72)</f>
        <v>0</v>
      </c>
      <c r="M69" s="152">
        <f>SUM(M70:M72)</f>
        <v>0.5</v>
      </c>
      <c r="N69" s="152">
        <f>SUM(N70:N72)</f>
        <v>0</v>
      </c>
    </row>
    <row r="70" spans="1:14" x14ac:dyDescent="0.2">
      <c r="A70" s="142" t="s">
        <v>208</v>
      </c>
      <c r="B70" s="144"/>
      <c r="C70" s="145"/>
      <c r="D70" s="175" t="s">
        <v>590</v>
      </c>
      <c r="E70" s="174"/>
      <c r="F70" s="174"/>
      <c r="G70" s="176"/>
      <c r="H70" s="176"/>
      <c r="I70" s="176"/>
      <c r="J70" s="176"/>
      <c r="K70" s="176"/>
      <c r="L70" s="176">
        <v>0.5</v>
      </c>
      <c r="M70" s="176">
        <v>0.5</v>
      </c>
      <c r="N70" s="176">
        <v>0</v>
      </c>
    </row>
    <row r="71" spans="1:14" x14ac:dyDescent="0.2">
      <c r="A71" s="142" t="s">
        <v>208</v>
      </c>
      <c r="B71" s="144"/>
      <c r="C71" s="145"/>
      <c r="D71" s="170" t="s">
        <v>413</v>
      </c>
      <c r="E71" s="174">
        <v>0</v>
      </c>
      <c r="F71" s="174">
        <v>0.5</v>
      </c>
      <c r="G71" s="176">
        <v>1</v>
      </c>
      <c r="H71" s="176">
        <v>1.5</v>
      </c>
      <c r="I71" s="176">
        <v>1</v>
      </c>
      <c r="J71" s="176">
        <v>0</v>
      </c>
      <c r="K71" s="176">
        <v>0</v>
      </c>
      <c r="L71" s="172">
        <v>0</v>
      </c>
      <c r="M71" s="172">
        <v>0</v>
      </c>
      <c r="N71" s="172">
        <v>0</v>
      </c>
    </row>
    <row r="72" spans="1:14" x14ac:dyDescent="0.2">
      <c r="A72" s="142" t="s">
        <v>208</v>
      </c>
      <c r="B72" s="144"/>
      <c r="C72" s="145"/>
      <c r="D72" s="170" t="s">
        <v>406</v>
      </c>
      <c r="E72" s="174">
        <v>1</v>
      </c>
      <c r="F72" s="174">
        <v>0</v>
      </c>
      <c r="G72" s="176">
        <v>1.5</v>
      </c>
      <c r="H72" s="176">
        <v>0.5</v>
      </c>
      <c r="I72" s="176">
        <v>0.5</v>
      </c>
      <c r="J72" s="176">
        <v>0.5</v>
      </c>
      <c r="K72" s="176">
        <v>0</v>
      </c>
      <c r="L72" s="172">
        <v>0</v>
      </c>
      <c r="M72" s="172">
        <v>0</v>
      </c>
      <c r="N72" s="172">
        <v>0</v>
      </c>
    </row>
    <row r="73" spans="1:14" x14ac:dyDescent="0.2">
      <c r="A73" s="146" t="s">
        <v>257</v>
      </c>
      <c r="B73" s="153"/>
      <c r="C73" s="150"/>
      <c r="D73" s="166"/>
      <c r="E73" s="149">
        <v>0</v>
      </c>
      <c r="F73" s="149">
        <v>0</v>
      </c>
      <c r="G73" s="152">
        <v>0.5</v>
      </c>
      <c r="H73" s="152">
        <v>2</v>
      </c>
      <c r="I73" s="152">
        <v>2</v>
      </c>
      <c r="J73" s="152">
        <v>0</v>
      </c>
      <c r="K73" s="152">
        <f>K74</f>
        <v>1.5</v>
      </c>
      <c r="L73" s="152">
        <f>L74</f>
        <v>1</v>
      </c>
      <c r="M73" s="152">
        <f>M74</f>
        <v>1</v>
      </c>
      <c r="N73" s="152">
        <f>N74</f>
        <v>1</v>
      </c>
    </row>
    <row r="74" spans="1:14" x14ac:dyDescent="0.2">
      <c r="A74" s="142" t="s">
        <v>257</v>
      </c>
      <c r="B74" s="144"/>
      <c r="C74" s="3"/>
      <c r="D74" s="170" t="s">
        <v>414</v>
      </c>
      <c r="E74" s="174">
        <v>0</v>
      </c>
      <c r="F74" s="174">
        <v>0</v>
      </c>
      <c r="G74" s="171">
        <v>0.5</v>
      </c>
      <c r="H74" s="172">
        <v>2</v>
      </c>
      <c r="I74" s="172">
        <v>2</v>
      </c>
      <c r="J74" s="172">
        <v>0</v>
      </c>
      <c r="K74" s="172">
        <v>1.5</v>
      </c>
      <c r="L74" s="172">
        <v>1</v>
      </c>
      <c r="M74" s="172">
        <v>1</v>
      </c>
      <c r="N74" s="172">
        <v>1</v>
      </c>
    </row>
    <row r="75" spans="1:14" x14ac:dyDescent="0.2">
      <c r="A75" s="146" t="s">
        <v>363</v>
      </c>
      <c r="B75" s="153"/>
      <c r="C75" s="150"/>
      <c r="D75" s="166"/>
      <c r="E75" s="149"/>
      <c r="F75" s="149"/>
      <c r="G75" s="152"/>
      <c r="H75" s="152">
        <v>0.5</v>
      </c>
      <c r="I75" s="152">
        <v>0.5</v>
      </c>
      <c r="J75" s="152">
        <v>0</v>
      </c>
      <c r="K75" s="152">
        <v>0</v>
      </c>
      <c r="L75" s="152">
        <v>0</v>
      </c>
      <c r="M75" s="152">
        <v>0</v>
      </c>
      <c r="N75" s="152">
        <v>0</v>
      </c>
    </row>
    <row r="76" spans="1:14" x14ac:dyDescent="0.2">
      <c r="A76" s="142" t="s">
        <v>363</v>
      </c>
      <c r="B76" s="144"/>
      <c r="C76" s="3"/>
      <c r="D76" s="170" t="s">
        <v>446</v>
      </c>
      <c r="E76" s="174"/>
      <c r="F76" s="174"/>
      <c r="G76" s="171"/>
      <c r="H76" s="172">
        <v>0.5</v>
      </c>
      <c r="I76" s="172">
        <v>0.5</v>
      </c>
      <c r="J76" s="172">
        <v>0</v>
      </c>
      <c r="K76" s="172">
        <v>0</v>
      </c>
      <c r="L76" s="172">
        <v>0</v>
      </c>
      <c r="M76" s="172">
        <v>0</v>
      </c>
      <c r="N76" s="172">
        <v>0</v>
      </c>
    </row>
  </sheetData>
  <mergeCells count="1">
    <mergeCell ref="A1:L1"/>
  </mergeCells>
  <pageMargins left="0.25" right="0.25" top="0.75" bottom="0.75" header="0.3" footer="0.3"/>
  <pageSetup scale="85" fitToHeight="0" orientation="landscape" horizontalDpi="1200" verticalDpi="1200" r:id="rId1"/>
  <rowBreaks count="2" manualBreakCount="2">
    <brk id="35" max="16383" man="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36"/>
  <sheetViews>
    <sheetView zoomScaleNormal="100" workbookViewId="0">
      <selection activeCell="AF39" sqref="AF39:AF40"/>
    </sheetView>
  </sheetViews>
  <sheetFormatPr defaultColWidth="8.625" defaultRowHeight="12.75" x14ac:dyDescent="0.2"/>
  <cols>
    <col min="1" max="1" width="25.75" style="3" customWidth="1"/>
    <col min="2" max="2" width="7.75" style="3" customWidth="1"/>
    <col min="3" max="3" width="30.75" style="3" customWidth="1"/>
    <col min="4" max="18" width="4.375" style="3" hidden="1" customWidth="1"/>
    <col min="19" max="19" width="5.125" style="3" hidden="1" customWidth="1"/>
    <col min="20" max="20" width="5" style="3" hidden="1" customWidth="1"/>
    <col min="21" max="22" width="4.375" style="3" hidden="1" customWidth="1"/>
    <col min="23" max="30" width="5" style="3" hidden="1" customWidth="1"/>
    <col min="31" max="45" width="5" style="3" bestFit="1" customWidth="1"/>
    <col min="46" max="46" width="4.375" style="3" bestFit="1" customWidth="1"/>
    <col min="47" max="50" width="4.375" style="3" customWidth="1"/>
    <col min="51" max="16384" width="8.625" style="3"/>
  </cols>
  <sheetData>
    <row r="1" spans="1:50" s="5" customFormat="1"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row>
    <row r="2" spans="1:50" s="5" customFormat="1" x14ac:dyDescent="0.2">
      <c r="A2" s="219" t="s">
        <v>390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50" x14ac:dyDescent="0.2">
      <c r="A3" s="222" t="s">
        <v>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row>
    <row r="4" spans="1:50" s="4" customFormat="1" x14ac:dyDescent="0.2">
      <c r="A4" s="99" t="s">
        <v>371</v>
      </c>
      <c r="B4" s="94" t="s">
        <v>214</v>
      </c>
      <c r="C4" s="94" t="s">
        <v>372</v>
      </c>
      <c r="D4" s="95" t="s">
        <v>1</v>
      </c>
      <c r="E4" s="95" t="s">
        <v>2</v>
      </c>
      <c r="F4" s="95" t="s">
        <v>3</v>
      </c>
      <c r="G4" s="95" t="s">
        <v>4</v>
      </c>
      <c r="H4" s="95" t="s">
        <v>5</v>
      </c>
      <c r="I4" s="95" t="s">
        <v>6</v>
      </c>
      <c r="J4" s="95" t="s">
        <v>7</v>
      </c>
      <c r="K4" s="95" t="s">
        <v>8</v>
      </c>
      <c r="L4" s="95" t="s">
        <v>9</v>
      </c>
      <c r="M4" s="95" t="s">
        <v>10</v>
      </c>
      <c r="N4" s="95" t="s">
        <v>11</v>
      </c>
      <c r="O4" s="95" t="s">
        <v>12</v>
      </c>
      <c r="P4" s="95" t="s">
        <v>13</v>
      </c>
      <c r="Q4" s="95">
        <v>1991</v>
      </c>
      <c r="R4" s="95">
        <v>1992</v>
      </c>
      <c r="S4" s="98">
        <v>1993</v>
      </c>
      <c r="T4" s="98">
        <v>1994</v>
      </c>
      <c r="U4" s="99">
        <v>1995</v>
      </c>
      <c r="V4" s="99">
        <v>1996</v>
      </c>
      <c r="W4" s="99">
        <v>1997</v>
      </c>
      <c r="X4" s="99">
        <v>1998</v>
      </c>
      <c r="Y4" s="99">
        <v>1999</v>
      </c>
      <c r="Z4" s="99">
        <v>2000</v>
      </c>
      <c r="AA4" s="99">
        <v>2001</v>
      </c>
      <c r="AB4" s="99">
        <v>2002</v>
      </c>
      <c r="AC4" s="99">
        <v>2003</v>
      </c>
      <c r="AD4" s="99">
        <v>2004</v>
      </c>
      <c r="AE4" s="99">
        <v>2005</v>
      </c>
      <c r="AF4" s="99">
        <v>2006</v>
      </c>
      <c r="AG4" s="99">
        <v>2007</v>
      </c>
      <c r="AH4" s="99">
        <v>2008</v>
      </c>
      <c r="AI4" s="99">
        <v>2009</v>
      </c>
      <c r="AJ4" s="99">
        <v>2010</v>
      </c>
      <c r="AK4" s="99">
        <v>2011</v>
      </c>
      <c r="AL4" s="99">
        <v>2012</v>
      </c>
      <c r="AM4" s="99">
        <v>2013</v>
      </c>
      <c r="AN4" s="99">
        <v>2014</v>
      </c>
      <c r="AO4" s="99">
        <v>2015</v>
      </c>
      <c r="AP4" s="99">
        <v>2016</v>
      </c>
      <c r="AQ4" s="99">
        <v>2017</v>
      </c>
      <c r="AR4" s="99">
        <v>2018</v>
      </c>
      <c r="AS4" s="99">
        <v>2019</v>
      </c>
      <c r="AT4" s="99">
        <v>2020</v>
      </c>
      <c r="AU4" s="99">
        <v>2021</v>
      </c>
      <c r="AV4" s="99">
        <v>2022</v>
      </c>
      <c r="AW4" s="99">
        <v>2023</v>
      </c>
      <c r="AX4" s="99">
        <v>2024</v>
      </c>
    </row>
    <row r="5" spans="1:50" s="4" customFormat="1" ht="15" x14ac:dyDescent="0.25">
      <c r="A5" s="125" t="s">
        <v>242</v>
      </c>
      <c r="B5" s="94"/>
      <c r="C5" s="94"/>
      <c r="D5" s="95"/>
      <c r="E5" s="95"/>
      <c r="F5" s="95"/>
      <c r="G5" s="95"/>
      <c r="H5" s="95"/>
      <c r="I5" s="95"/>
      <c r="J5" s="95"/>
      <c r="K5" s="95"/>
      <c r="L5" s="95"/>
      <c r="M5" s="95"/>
      <c r="N5" s="95"/>
      <c r="O5" s="95"/>
      <c r="P5" s="95"/>
      <c r="Q5" s="95"/>
      <c r="R5" s="95"/>
      <c r="S5" s="98"/>
      <c r="T5" s="98"/>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208">
        <f>AV6</f>
        <v>7</v>
      </c>
      <c r="AW5" s="208">
        <f>AW6</f>
        <v>0</v>
      </c>
      <c r="AX5" s="208">
        <f>AX6</f>
        <v>0</v>
      </c>
    </row>
    <row r="6" spans="1:50" s="4" customFormat="1" x14ac:dyDescent="0.2">
      <c r="A6" s="3" t="s">
        <v>242</v>
      </c>
      <c r="B6" s="207">
        <v>44.070099999999996</v>
      </c>
      <c r="C6" s="207" t="s">
        <v>198</v>
      </c>
      <c r="D6" s="164"/>
      <c r="E6" s="164"/>
      <c r="F6" s="164"/>
      <c r="G6" s="164"/>
      <c r="H6" s="164"/>
      <c r="I6" s="164"/>
      <c r="J6" s="164"/>
      <c r="K6" s="164"/>
      <c r="L6" s="164"/>
      <c r="M6" s="164"/>
      <c r="N6" s="164"/>
      <c r="O6" s="164"/>
      <c r="P6" s="164"/>
      <c r="Q6" s="164"/>
      <c r="R6" s="164"/>
      <c r="S6" s="204"/>
      <c r="T6" s="204"/>
      <c r="U6" s="1"/>
      <c r="V6" s="1"/>
      <c r="W6" s="1"/>
      <c r="X6" s="1"/>
      <c r="Y6" s="1"/>
      <c r="Z6" s="1"/>
      <c r="AA6" s="1"/>
      <c r="AB6" s="1"/>
      <c r="AC6" s="1"/>
      <c r="AD6" s="1"/>
      <c r="AE6" s="1"/>
      <c r="AF6" s="1"/>
      <c r="AG6" s="1"/>
      <c r="AH6" s="1"/>
      <c r="AI6" s="1"/>
      <c r="AJ6" s="1"/>
      <c r="AK6" s="1"/>
      <c r="AL6" s="1"/>
      <c r="AM6" s="1"/>
      <c r="AN6" s="1"/>
      <c r="AO6" s="1"/>
      <c r="AP6" s="1"/>
      <c r="AQ6" s="1"/>
      <c r="AR6" s="1"/>
      <c r="AS6" s="1"/>
      <c r="AT6" s="1"/>
      <c r="AU6" s="1"/>
      <c r="AV6" s="209">
        <v>7</v>
      </c>
      <c r="AW6" s="209"/>
      <c r="AX6" s="209"/>
    </row>
    <row r="7" spans="1:50" s="77" customFormat="1" ht="15" x14ac:dyDescent="0.25">
      <c r="A7" s="125" t="s">
        <v>286</v>
      </c>
      <c r="B7" s="123"/>
      <c r="C7" s="123"/>
      <c r="D7" s="126"/>
      <c r="E7" s="126"/>
      <c r="F7" s="126"/>
      <c r="G7" s="126"/>
      <c r="H7" s="126"/>
      <c r="I7" s="126"/>
      <c r="J7" s="126"/>
      <c r="K7" s="126"/>
      <c r="L7" s="126"/>
      <c r="M7" s="126"/>
      <c r="N7" s="126"/>
      <c r="O7" s="126"/>
      <c r="P7" s="126"/>
      <c r="Q7" s="126"/>
      <c r="R7" s="126"/>
      <c r="S7" s="134"/>
      <c r="T7" s="134"/>
      <c r="U7" s="134"/>
      <c r="V7" s="134"/>
      <c r="W7" s="134"/>
      <c r="X7" s="134"/>
      <c r="Y7" s="134"/>
      <c r="Z7" s="134"/>
      <c r="AA7" s="134"/>
      <c r="AB7" s="134"/>
      <c r="AC7" s="134"/>
      <c r="AD7" s="134"/>
      <c r="AE7" s="134"/>
      <c r="AF7" s="134"/>
      <c r="AG7" s="134"/>
      <c r="AH7" s="134"/>
      <c r="AI7" s="134"/>
      <c r="AJ7" s="122">
        <v>0</v>
      </c>
      <c r="AK7" s="122">
        <v>0</v>
      </c>
      <c r="AL7" s="122">
        <v>0</v>
      </c>
      <c r="AM7" s="122">
        <v>0</v>
      </c>
      <c r="AN7" s="122">
        <v>0</v>
      </c>
      <c r="AO7" s="122">
        <v>0</v>
      </c>
      <c r="AP7" s="122">
        <v>0</v>
      </c>
      <c r="AQ7" s="122">
        <v>0</v>
      </c>
      <c r="AR7" s="122">
        <v>0</v>
      </c>
      <c r="AS7" s="122">
        <v>0</v>
      </c>
      <c r="AT7" s="122">
        <f>AT8+AT9</f>
        <v>2</v>
      </c>
      <c r="AU7" s="122">
        <f>AU8+AU9</f>
        <v>10</v>
      </c>
      <c r="AV7" s="122">
        <f>SUM(AV8:AV10)</f>
        <v>12</v>
      </c>
      <c r="AW7" s="122">
        <f>SUM(AW8:AW10)</f>
        <v>8</v>
      </c>
      <c r="AX7" s="122">
        <f>SUM(AX8:AX10)</f>
        <v>12</v>
      </c>
    </row>
    <row r="8" spans="1:50" s="4" customFormat="1" x14ac:dyDescent="0.2">
      <c r="A8" s="136" t="s">
        <v>286</v>
      </c>
      <c r="B8" s="137">
        <v>51.050199999999997</v>
      </c>
      <c r="C8" s="138" t="s">
        <v>238</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v>0</v>
      </c>
      <c r="AK8" s="138">
        <v>0</v>
      </c>
      <c r="AL8" s="138">
        <v>0</v>
      </c>
      <c r="AM8" s="138">
        <v>0</v>
      </c>
      <c r="AN8" s="138">
        <v>0</v>
      </c>
      <c r="AO8" s="138">
        <v>0</v>
      </c>
      <c r="AP8" s="138">
        <v>0</v>
      </c>
      <c r="AQ8" s="138">
        <v>0</v>
      </c>
      <c r="AR8" s="138">
        <v>0</v>
      </c>
      <c r="AS8" s="138">
        <v>0</v>
      </c>
      <c r="AT8" s="138">
        <v>0</v>
      </c>
      <c r="AU8" s="138">
        <v>6</v>
      </c>
      <c r="AV8" s="138">
        <v>6</v>
      </c>
      <c r="AW8" s="138">
        <v>0</v>
      </c>
      <c r="AX8" s="138">
        <v>4</v>
      </c>
    </row>
    <row r="9" spans="1:50" s="4" customFormat="1" x14ac:dyDescent="0.2">
      <c r="A9" s="136" t="s">
        <v>286</v>
      </c>
      <c r="B9" s="137">
        <v>51.050600000000003</v>
      </c>
      <c r="C9" s="138" t="s">
        <v>450</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v>2</v>
      </c>
      <c r="AU9" s="138">
        <v>4</v>
      </c>
      <c r="AV9" s="138">
        <v>4</v>
      </c>
      <c r="AW9" s="138">
        <v>4</v>
      </c>
      <c r="AX9" s="138">
        <v>4</v>
      </c>
    </row>
    <row r="10" spans="1:50" s="4" customFormat="1" x14ac:dyDescent="0.2">
      <c r="A10" s="136" t="s">
        <v>286</v>
      </c>
      <c r="B10" s="137">
        <v>51.050800000000002</v>
      </c>
      <c r="C10" s="138" t="s">
        <v>580</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v>2</v>
      </c>
      <c r="AW10" s="138">
        <v>4</v>
      </c>
      <c r="AX10" s="138">
        <v>4</v>
      </c>
    </row>
    <row r="11" spans="1:50" s="77" customFormat="1" ht="15" x14ac:dyDescent="0.25">
      <c r="A11" s="125" t="s">
        <v>253</v>
      </c>
      <c r="B11" s="123"/>
      <c r="C11" s="123"/>
      <c r="D11" s="126"/>
      <c r="E11" s="126"/>
      <c r="F11" s="126"/>
      <c r="G11" s="126"/>
      <c r="H11" s="126"/>
      <c r="I11" s="126"/>
      <c r="J11" s="126"/>
      <c r="K11" s="126"/>
      <c r="L11" s="126"/>
      <c r="M11" s="126"/>
      <c r="N11" s="126"/>
      <c r="O11" s="126"/>
      <c r="P11" s="126"/>
      <c r="Q11" s="126"/>
      <c r="R11" s="126"/>
      <c r="S11" s="134"/>
      <c r="T11" s="134"/>
      <c r="U11" s="122">
        <v>45</v>
      </c>
      <c r="V11" s="122">
        <v>42</v>
      </c>
      <c r="W11" s="122">
        <v>34</v>
      </c>
      <c r="X11" s="122">
        <v>17</v>
      </c>
      <c r="Y11" s="122">
        <v>21</v>
      </c>
      <c r="Z11" s="122">
        <v>27</v>
      </c>
      <c r="AA11" s="122">
        <v>26</v>
      </c>
      <c r="AB11" s="122">
        <v>35</v>
      </c>
      <c r="AC11" s="122">
        <v>37</v>
      </c>
      <c r="AD11" s="122">
        <v>42</v>
      </c>
      <c r="AE11" s="122">
        <v>37</v>
      </c>
      <c r="AF11" s="122">
        <v>49</v>
      </c>
      <c r="AG11" s="122">
        <v>39</v>
      </c>
      <c r="AH11" s="122">
        <v>42</v>
      </c>
      <c r="AI11" s="122">
        <v>66</v>
      </c>
      <c r="AJ11" s="122">
        <v>89</v>
      </c>
      <c r="AK11" s="122">
        <v>71</v>
      </c>
      <c r="AL11" s="122">
        <v>67</v>
      </c>
      <c r="AM11" s="122">
        <v>63</v>
      </c>
      <c r="AN11" s="122">
        <v>51</v>
      </c>
      <c r="AO11" s="122">
        <v>50</v>
      </c>
      <c r="AP11" s="122">
        <v>53</v>
      </c>
      <c r="AQ11" s="122">
        <v>49</v>
      </c>
      <c r="AR11" s="122">
        <v>50</v>
      </c>
      <c r="AS11" s="122">
        <v>45</v>
      </c>
      <c r="AT11" s="122">
        <f>SUM(AT14:AT21)</f>
        <v>48</v>
      </c>
      <c r="AU11" s="122">
        <f>SUM(AU14,AU19:AU21)</f>
        <v>36</v>
      </c>
      <c r="AV11" s="122">
        <f>SUM(AV14,AV19:AV21)</f>
        <v>93</v>
      </c>
      <c r="AW11" s="122">
        <f>SUM(AW14,AW19:AW21)</f>
        <v>111</v>
      </c>
      <c r="AX11" s="122">
        <f>SUM(AX14,AX19:AX21)</f>
        <v>87</v>
      </c>
    </row>
    <row r="12" spans="1:50" hidden="1" x14ac:dyDescent="0.2">
      <c r="A12" s="19" t="s">
        <v>275</v>
      </c>
      <c r="B12" s="25" t="s">
        <v>171</v>
      </c>
      <c r="C12" s="2" t="s">
        <v>123</v>
      </c>
      <c r="D12" s="2">
        <v>18</v>
      </c>
      <c r="E12" s="2">
        <v>21</v>
      </c>
      <c r="F12" s="2">
        <v>14</v>
      </c>
      <c r="G12" s="2">
        <v>19</v>
      </c>
      <c r="H12" s="2">
        <v>21</v>
      </c>
      <c r="I12" s="2">
        <v>8</v>
      </c>
      <c r="J12" s="2">
        <v>9</v>
      </c>
      <c r="K12" s="2">
        <v>12</v>
      </c>
      <c r="L12" s="2">
        <v>7</v>
      </c>
      <c r="M12" s="2">
        <v>14</v>
      </c>
      <c r="N12" s="2">
        <v>9</v>
      </c>
      <c r="O12" s="2">
        <v>6</v>
      </c>
      <c r="P12" s="2">
        <v>1</v>
      </c>
      <c r="Q12" s="2">
        <v>0</v>
      </c>
      <c r="R12" s="2">
        <v>0</v>
      </c>
      <c r="S12" s="3">
        <v>0</v>
      </c>
      <c r="T12" s="3">
        <v>0</v>
      </c>
      <c r="U12" s="3">
        <v>0</v>
      </c>
      <c r="V12" s="3">
        <v>0</v>
      </c>
      <c r="W12" s="3">
        <v>0</v>
      </c>
      <c r="X12" s="3">
        <v>0</v>
      </c>
      <c r="Y12" s="3">
        <v>0</v>
      </c>
      <c r="Z12" s="3">
        <v>0</v>
      </c>
      <c r="AA12" s="3" t="s">
        <v>54</v>
      </c>
      <c r="AB12" s="3" t="s">
        <v>54</v>
      </c>
      <c r="AC12" s="3" t="s">
        <v>54</v>
      </c>
      <c r="AD12" s="3" t="s">
        <v>54</v>
      </c>
      <c r="AE12" s="3" t="s">
        <v>54</v>
      </c>
      <c r="AF12" s="3" t="s">
        <v>54</v>
      </c>
      <c r="AG12" s="3" t="s">
        <v>54</v>
      </c>
      <c r="AH12" s="3" t="s">
        <v>54</v>
      </c>
      <c r="AI12" s="3" t="s">
        <v>54</v>
      </c>
      <c r="AJ12" s="3" t="s">
        <v>54</v>
      </c>
      <c r="AK12" s="3" t="s">
        <v>54</v>
      </c>
    </row>
    <row r="13" spans="1:50" hidden="1" x14ac:dyDescent="0.2">
      <c r="A13" s="19" t="s">
        <v>275</v>
      </c>
      <c r="B13" s="25" t="s">
        <v>172</v>
      </c>
      <c r="C13" s="2" t="s">
        <v>132</v>
      </c>
      <c r="D13" s="2">
        <v>13</v>
      </c>
      <c r="E13" s="2">
        <v>6</v>
      </c>
      <c r="F13" s="2">
        <v>7</v>
      </c>
      <c r="G13" s="2">
        <v>3</v>
      </c>
      <c r="H13" s="2">
        <v>6</v>
      </c>
      <c r="I13" s="2">
        <v>1</v>
      </c>
      <c r="J13" s="2">
        <v>1</v>
      </c>
      <c r="K13" s="2">
        <v>2</v>
      </c>
      <c r="L13" s="2">
        <v>0</v>
      </c>
      <c r="M13" s="2">
        <v>0</v>
      </c>
      <c r="N13" s="2">
        <v>0</v>
      </c>
      <c r="O13" s="2">
        <v>0</v>
      </c>
      <c r="P13" s="2">
        <v>0</v>
      </c>
      <c r="Q13" s="2">
        <v>0</v>
      </c>
      <c r="R13" s="2">
        <v>0</v>
      </c>
      <c r="S13" s="3">
        <v>0</v>
      </c>
      <c r="T13" s="3">
        <v>0</v>
      </c>
      <c r="U13" s="3">
        <v>0</v>
      </c>
      <c r="V13" s="3">
        <v>0</v>
      </c>
      <c r="W13" s="3">
        <v>0</v>
      </c>
      <c r="X13" s="3">
        <v>0</v>
      </c>
      <c r="Y13" s="3">
        <v>0</v>
      </c>
      <c r="Z13" s="3">
        <v>0</v>
      </c>
      <c r="AA13" s="3" t="s">
        <v>54</v>
      </c>
      <c r="AB13" s="3" t="s">
        <v>54</v>
      </c>
      <c r="AC13" s="3" t="s">
        <v>54</v>
      </c>
      <c r="AD13" s="3" t="s">
        <v>54</v>
      </c>
      <c r="AE13" s="3" t="s">
        <v>54</v>
      </c>
      <c r="AF13" s="3" t="s">
        <v>54</v>
      </c>
      <c r="AG13" s="3" t="s">
        <v>54</v>
      </c>
      <c r="AH13" s="3" t="s">
        <v>54</v>
      </c>
      <c r="AI13" s="3" t="s">
        <v>54</v>
      </c>
      <c r="AJ13" s="3" t="s">
        <v>54</v>
      </c>
      <c r="AK13" s="3" t="s">
        <v>54</v>
      </c>
    </row>
    <row r="14" spans="1:50" x14ac:dyDescent="0.2">
      <c r="A14" s="19" t="s">
        <v>208</v>
      </c>
      <c r="B14" s="25" t="s">
        <v>170</v>
      </c>
      <c r="C14" s="2" t="s">
        <v>521</v>
      </c>
      <c r="D14" s="2">
        <v>20</v>
      </c>
      <c r="E14" s="2">
        <v>12</v>
      </c>
      <c r="F14" s="2">
        <v>16</v>
      </c>
      <c r="G14" s="2">
        <v>13</v>
      </c>
      <c r="H14" s="2">
        <v>16</v>
      </c>
      <c r="I14" s="2">
        <v>15</v>
      </c>
      <c r="J14" s="2">
        <v>19</v>
      </c>
      <c r="K14" s="2">
        <v>27</v>
      </c>
      <c r="L14" s="2">
        <v>27</v>
      </c>
      <c r="M14" s="2">
        <v>39</v>
      </c>
      <c r="N14" s="2">
        <v>51</v>
      </c>
      <c r="O14" s="2">
        <v>51</v>
      </c>
      <c r="P14" s="2">
        <v>39</v>
      </c>
      <c r="Q14" s="2">
        <v>40</v>
      </c>
      <c r="R14" s="2">
        <v>38</v>
      </c>
      <c r="S14" s="3">
        <v>26</v>
      </c>
      <c r="T14" s="3">
        <v>33</v>
      </c>
      <c r="U14" s="3">
        <v>32</v>
      </c>
      <c r="V14" s="3">
        <v>32</v>
      </c>
      <c r="W14" s="3">
        <v>20</v>
      </c>
      <c r="X14" s="3">
        <v>11</v>
      </c>
      <c r="Y14" s="3">
        <v>13</v>
      </c>
      <c r="Z14" s="3">
        <v>23</v>
      </c>
      <c r="AA14" s="3">
        <v>24</v>
      </c>
      <c r="AB14" s="3">
        <v>23</v>
      </c>
      <c r="AC14" s="3">
        <v>27</v>
      </c>
      <c r="AD14" s="3">
        <v>33</v>
      </c>
      <c r="AE14" s="3">
        <v>29</v>
      </c>
      <c r="AF14" s="3">
        <v>38</v>
      </c>
      <c r="AG14" s="3">
        <v>29</v>
      </c>
      <c r="AH14" s="3">
        <v>32</v>
      </c>
      <c r="AI14" s="3">
        <v>44</v>
      </c>
      <c r="AJ14" s="3">
        <v>70</v>
      </c>
      <c r="AK14" s="3">
        <v>57</v>
      </c>
      <c r="AL14" s="3">
        <v>54</v>
      </c>
      <c r="AM14" s="3">
        <v>49</v>
      </c>
      <c r="AN14" s="3">
        <v>34</v>
      </c>
      <c r="AO14" s="3">
        <v>39</v>
      </c>
      <c r="AP14" s="3">
        <v>40</v>
      </c>
      <c r="AQ14" s="3">
        <v>35</v>
      </c>
      <c r="AR14" s="3">
        <v>37</v>
      </c>
      <c r="AS14" s="3">
        <v>35</v>
      </c>
      <c r="AT14" s="3">
        <v>38</v>
      </c>
      <c r="AU14" s="3">
        <f>SUM(AU15:AU18)</f>
        <v>29</v>
      </c>
      <c r="AV14" s="3">
        <f>SUM(AV15:AV18)</f>
        <v>84</v>
      </c>
      <c r="AW14" s="3">
        <f>SUM(AW15:AW18)</f>
        <v>101</v>
      </c>
      <c r="AX14" s="3">
        <f>SUM(AX15:AX18)</f>
        <v>79</v>
      </c>
    </row>
    <row r="15" spans="1:50" x14ac:dyDescent="0.2">
      <c r="A15" s="19"/>
      <c r="B15" s="25"/>
      <c r="C15" s="53" t="s">
        <v>308</v>
      </c>
      <c r="D15" s="54"/>
      <c r="E15" s="54"/>
      <c r="F15" s="54"/>
      <c r="G15" s="54"/>
      <c r="H15" s="54"/>
      <c r="I15" s="54"/>
      <c r="J15" s="54"/>
      <c r="K15" s="54"/>
      <c r="L15" s="54"/>
      <c r="M15" s="54"/>
      <c r="N15" s="54"/>
      <c r="O15" s="54"/>
      <c r="P15" s="54"/>
      <c r="Q15" s="54"/>
      <c r="R15" s="54"/>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v>18</v>
      </c>
      <c r="AV15" s="55">
        <v>2</v>
      </c>
      <c r="AW15" s="55">
        <v>1</v>
      </c>
      <c r="AX15" s="55">
        <v>3</v>
      </c>
    </row>
    <row r="16" spans="1:50" x14ac:dyDescent="0.2">
      <c r="A16" s="19"/>
      <c r="B16" s="60"/>
      <c r="C16" s="53" t="s">
        <v>519</v>
      </c>
      <c r="D16" s="54"/>
      <c r="E16" s="54"/>
      <c r="F16" s="54"/>
      <c r="G16" s="54"/>
      <c r="H16" s="54"/>
      <c r="I16" s="54"/>
      <c r="J16" s="54"/>
      <c r="K16" s="54"/>
      <c r="L16" s="54"/>
      <c r="M16" s="54"/>
      <c r="N16" s="54"/>
      <c r="O16" s="54"/>
      <c r="P16" s="54"/>
      <c r="Q16" s="54"/>
      <c r="R16" s="54"/>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v>6</v>
      </c>
      <c r="AV16" s="55">
        <v>67</v>
      </c>
      <c r="AW16" s="55">
        <v>90</v>
      </c>
      <c r="AX16" s="55">
        <v>64</v>
      </c>
    </row>
    <row r="17" spans="1:50" x14ac:dyDescent="0.2">
      <c r="A17" s="19"/>
      <c r="B17" s="60"/>
      <c r="C17" s="53" t="s">
        <v>522</v>
      </c>
      <c r="D17" s="54"/>
      <c r="E17" s="54"/>
      <c r="F17" s="54"/>
      <c r="G17" s="54"/>
      <c r="H17" s="54"/>
      <c r="I17" s="54"/>
      <c r="J17" s="54"/>
      <c r="K17" s="54"/>
      <c r="L17" s="54"/>
      <c r="M17" s="54"/>
      <c r="N17" s="54"/>
      <c r="O17" s="54"/>
      <c r="P17" s="54"/>
      <c r="Q17" s="54"/>
      <c r="R17" s="54"/>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v>5</v>
      </c>
      <c r="AV17" s="55">
        <v>7</v>
      </c>
      <c r="AW17" s="55">
        <v>4</v>
      </c>
      <c r="AX17" s="55">
        <v>5</v>
      </c>
    </row>
    <row r="18" spans="1:50" x14ac:dyDescent="0.2">
      <c r="A18" s="19"/>
      <c r="B18" s="60"/>
      <c r="C18" s="53" t="s">
        <v>520</v>
      </c>
      <c r="D18" s="54"/>
      <c r="E18" s="54"/>
      <c r="F18" s="54"/>
      <c r="G18" s="54"/>
      <c r="H18" s="54"/>
      <c r="I18" s="54"/>
      <c r="J18" s="54"/>
      <c r="K18" s="54"/>
      <c r="L18" s="54"/>
      <c r="M18" s="54"/>
      <c r="N18" s="54"/>
      <c r="O18" s="54"/>
      <c r="P18" s="54"/>
      <c r="Q18" s="54"/>
      <c r="R18" s="54"/>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v>0</v>
      </c>
      <c r="AV18" s="55">
        <v>8</v>
      </c>
      <c r="AW18" s="55">
        <v>6</v>
      </c>
      <c r="AX18" s="55">
        <v>7</v>
      </c>
    </row>
    <row r="19" spans="1:50" x14ac:dyDescent="0.2">
      <c r="A19" s="19" t="s">
        <v>208</v>
      </c>
      <c r="B19" s="25" t="s">
        <v>194</v>
      </c>
      <c r="C19" s="2" t="s">
        <v>195</v>
      </c>
      <c r="D19" s="2">
        <v>13</v>
      </c>
      <c r="E19" s="2">
        <v>6</v>
      </c>
      <c r="F19" s="2">
        <v>7</v>
      </c>
      <c r="G19" s="2">
        <v>3</v>
      </c>
      <c r="H19" s="2">
        <v>6</v>
      </c>
      <c r="I19" s="2">
        <v>1</v>
      </c>
      <c r="J19" s="2">
        <v>1</v>
      </c>
      <c r="K19" s="2">
        <v>2</v>
      </c>
      <c r="L19" s="2">
        <v>0</v>
      </c>
      <c r="M19" s="2">
        <v>0</v>
      </c>
      <c r="N19" s="2">
        <v>0</v>
      </c>
      <c r="O19" s="2" t="s">
        <v>54</v>
      </c>
      <c r="P19" s="2" t="s">
        <v>54</v>
      </c>
      <c r="Q19" s="2" t="s">
        <v>54</v>
      </c>
      <c r="R19" s="2" t="s">
        <v>54</v>
      </c>
      <c r="S19" s="3" t="s">
        <v>54</v>
      </c>
      <c r="T19" s="3" t="s">
        <v>54</v>
      </c>
      <c r="U19" s="3" t="s">
        <v>54</v>
      </c>
      <c r="V19" s="3" t="s">
        <v>54</v>
      </c>
      <c r="W19" s="3" t="s">
        <v>54</v>
      </c>
      <c r="X19" s="3" t="s">
        <v>54</v>
      </c>
      <c r="Y19" s="3" t="s">
        <v>54</v>
      </c>
      <c r="Z19" s="3" t="s">
        <v>54</v>
      </c>
      <c r="AA19" s="3" t="s">
        <v>54</v>
      </c>
      <c r="AB19" s="3" t="s">
        <v>54</v>
      </c>
      <c r="AC19" s="3" t="s">
        <v>54</v>
      </c>
      <c r="AD19" s="3" t="s">
        <v>54</v>
      </c>
      <c r="AE19" s="3" t="s">
        <v>54</v>
      </c>
      <c r="AF19" s="3" t="s">
        <v>54</v>
      </c>
      <c r="AG19" s="3" t="s">
        <v>54</v>
      </c>
      <c r="AH19" s="3">
        <v>2</v>
      </c>
      <c r="AI19" s="3">
        <v>9</v>
      </c>
      <c r="AJ19" s="3">
        <v>7</v>
      </c>
      <c r="AK19" s="3">
        <v>5</v>
      </c>
      <c r="AL19" s="3">
        <v>5</v>
      </c>
      <c r="AM19" s="3">
        <v>4</v>
      </c>
      <c r="AN19" s="3">
        <v>6</v>
      </c>
      <c r="AO19" s="3">
        <v>3</v>
      </c>
      <c r="AP19" s="3">
        <v>5</v>
      </c>
      <c r="AQ19" s="3">
        <v>7</v>
      </c>
      <c r="AR19" s="3">
        <v>4</v>
      </c>
      <c r="AS19" s="3">
        <v>1</v>
      </c>
      <c r="AT19" s="3">
        <v>1</v>
      </c>
    </row>
    <row r="20" spans="1:50" x14ac:dyDescent="0.2">
      <c r="A20" s="19" t="s">
        <v>63</v>
      </c>
      <c r="B20" s="75" t="s">
        <v>201</v>
      </c>
      <c r="C20" s="3" t="s">
        <v>155</v>
      </c>
      <c r="T20" s="3">
        <v>0</v>
      </c>
      <c r="U20" s="3">
        <v>13</v>
      </c>
      <c r="V20" s="3">
        <v>10</v>
      </c>
      <c r="W20" s="3">
        <v>14</v>
      </c>
      <c r="X20" s="3">
        <v>6</v>
      </c>
      <c r="Y20" s="3">
        <v>8</v>
      </c>
      <c r="Z20" s="3">
        <v>4</v>
      </c>
      <c r="AA20" s="3">
        <v>2</v>
      </c>
      <c r="AB20" s="3">
        <v>12</v>
      </c>
      <c r="AC20" s="3">
        <v>10</v>
      </c>
      <c r="AD20" s="3">
        <v>9</v>
      </c>
      <c r="AE20" s="3">
        <v>8</v>
      </c>
      <c r="AF20" s="3">
        <v>11</v>
      </c>
      <c r="AG20" s="3">
        <v>10</v>
      </c>
      <c r="AH20" s="3">
        <v>8</v>
      </c>
      <c r="AI20" s="3">
        <v>10</v>
      </c>
      <c r="AJ20" s="3">
        <v>9</v>
      </c>
      <c r="AK20" s="3">
        <v>8</v>
      </c>
      <c r="AL20" s="3">
        <v>8</v>
      </c>
      <c r="AM20" s="3">
        <v>7</v>
      </c>
      <c r="AN20" s="3">
        <v>9</v>
      </c>
      <c r="AO20" s="3">
        <v>7</v>
      </c>
      <c r="AP20" s="3">
        <v>8</v>
      </c>
      <c r="AQ20" s="3">
        <v>7</v>
      </c>
      <c r="AR20" s="3">
        <v>9</v>
      </c>
      <c r="AS20" s="3">
        <v>9</v>
      </c>
      <c r="AT20" s="3">
        <v>9</v>
      </c>
      <c r="AU20" s="3">
        <v>7</v>
      </c>
      <c r="AV20" s="3">
        <v>9</v>
      </c>
      <c r="AW20" s="3">
        <v>10</v>
      </c>
      <c r="AX20" s="3">
        <v>8</v>
      </c>
    </row>
    <row r="21" spans="1:50" x14ac:dyDescent="0.2">
      <c r="A21" s="19" t="s">
        <v>463</v>
      </c>
      <c r="B21" s="42" t="s">
        <v>197</v>
      </c>
      <c r="C21" s="3" t="s">
        <v>20</v>
      </c>
      <c r="AI21" s="3">
        <v>3</v>
      </c>
      <c r="AJ21" s="3">
        <v>3</v>
      </c>
      <c r="AK21" s="3">
        <v>1</v>
      </c>
      <c r="AL21" s="3">
        <v>0</v>
      </c>
      <c r="AM21" s="3">
        <v>3</v>
      </c>
      <c r="AN21" s="3">
        <v>2</v>
      </c>
      <c r="AO21" s="3">
        <v>1</v>
      </c>
      <c r="AP21" s="3">
        <v>0</v>
      </c>
      <c r="AQ21" s="3">
        <v>0</v>
      </c>
      <c r="AR21" s="3">
        <v>0</v>
      </c>
      <c r="AS21" s="3">
        <v>0</v>
      </c>
      <c r="AT21" s="3">
        <v>0</v>
      </c>
      <c r="AU21" s="3">
        <v>0</v>
      </c>
      <c r="AV21" s="3">
        <v>0</v>
      </c>
      <c r="AW21" s="3">
        <v>0</v>
      </c>
    </row>
    <row r="22" spans="1:50" s="61" customFormat="1" ht="15" x14ac:dyDescent="0.25">
      <c r="A22" s="125" t="s">
        <v>262</v>
      </c>
      <c r="B22" s="123"/>
      <c r="C22" s="123"/>
      <c r="D22" s="126"/>
      <c r="E22" s="126"/>
      <c r="F22" s="126"/>
      <c r="G22" s="126"/>
      <c r="H22" s="126"/>
      <c r="I22" s="126"/>
      <c r="J22" s="126"/>
      <c r="K22" s="126"/>
      <c r="L22" s="126"/>
      <c r="M22" s="126"/>
      <c r="N22" s="126"/>
      <c r="O22" s="126"/>
      <c r="P22" s="126"/>
      <c r="Q22" s="126"/>
      <c r="R22" s="126"/>
      <c r="S22" s="134"/>
      <c r="T22" s="134"/>
      <c r="U22" s="122"/>
      <c r="V22" s="122"/>
      <c r="W22" s="122"/>
      <c r="X22" s="122"/>
      <c r="Y22" s="122"/>
      <c r="Z22" s="122"/>
      <c r="AA22" s="122"/>
      <c r="AB22" s="122">
        <v>2</v>
      </c>
      <c r="AC22" s="122">
        <v>4</v>
      </c>
      <c r="AD22" s="122">
        <v>7</v>
      </c>
      <c r="AE22" s="122">
        <v>10</v>
      </c>
      <c r="AF22" s="122">
        <v>10</v>
      </c>
      <c r="AG22" s="122">
        <v>8</v>
      </c>
      <c r="AH22" s="122">
        <v>5</v>
      </c>
      <c r="AI22" s="122">
        <v>8</v>
      </c>
      <c r="AJ22" s="122">
        <v>16</v>
      </c>
      <c r="AK22" s="122">
        <v>9</v>
      </c>
      <c r="AL22" s="122">
        <v>11</v>
      </c>
      <c r="AM22" s="122">
        <v>7</v>
      </c>
      <c r="AN22" s="122">
        <v>7</v>
      </c>
      <c r="AO22" s="122">
        <v>3</v>
      </c>
      <c r="AP22" s="122">
        <v>0</v>
      </c>
      <c r="AQ22" s="122">
        <v>0</v>
      </c>
      <c r="AR22" s="122">
        <v>0</v>
      </c>
      <c r="AS22" s="122">
        <v>0</v>
      </c>
      <c r="AT22" s="122">
        <v>11</v>
      </c>
      <c r="AU22" s="122">
        <f>SUM(AU23:AU30)</f>
        <v>22</v>
      </c>
      <c r="AV22" s="122">
        <f>SUM(AV23:AV30)</f>
        <v>26</v>
      </c>
      <c r="AW22" s="122">
        <f>SUM(AW23:AW30)</f>
        <v>24</v>
      </c>
      <c r="AX22" s="122">
        <f>SUM(AX23:AX30)</f>
        <v>19</v>
      </c>
    </row>
    <row r="23" spans="1:50" x14ac:dyDescent="0.2">
      <c r="A23" s="19" t="s">
        <v>262</v>
      </c>
      <c r="B23" s="42" t="s">
        <v>204</v>
      </c>
      <c r="C23" s="3" t="s">
        <v>323</v>
      </c>
      <c r="AB23" s="3">
        <v>0</v>
      </c>
      <c r="AC23" s="3">
        <v>1</v>
      </c>
      <c r="AD23" s="3">
        <v>1</v>
      </c>
      <c r="AE23" s="3">
        <v>5</v>
      </c>
      <c r="AF23" s="3">
        <v>6</v>
      </c>
      <c r="AG23" s="3">
        <v>7</v>
      </c>
      <c r="AH23" s="3">
        <v>5</v>
      </c>
      <c r="AI23" s="3">
        <v>8</v>
      </c>
      <c r="AJ23" s="3">
        <v>11</v>
      </c>
      <c r="AK23" s="3">
        <v>4</v>
      </c>
      <c r="AL23" s="3">
        <v>5</v>
      </c>
      <c r="AM23" s="3">
        <v>4</v>
      </c>
      <c r="AN23" s="3">
        <v>5</v>
      </c>
      <c r="AO23" s="3">
        <v>3</v>
      </c>
      <c r="AP23" s="3">
        <v>0</v>
      </c>
      <c r="AQ23" s="3">
        <v>0</v>
      </c>
      <c r="AR23" s="3">
        <v>0</v>
      </c>
      <c r="AS23" s="3">
        <v>0</v>
      </c>
      <c r="AT23" s="3">
        <v>0</v>
      </c>
    </row>
    <row r="24" spans="1:50" x14ac:dyDescent="0.2">
      <c r="A24" s="19" t="s">
        <v>262</v>
      </c>
      <c r="B24" s="42" t="s">
        <v>202</v>
      </c>
      <c r="C24" s="3" t="s">
        <v>456</v>
      </c>
      <c r="AB24" s="3">
        <v>1</v>
      </c>
      <c r="AC24" s="3">
        <v>1</v>
      </c>
      <c r="AD24" s="3">
        <v>0</v>
      </c>
      <c r="AE24" s="3">
        <v>0</v>
      </c>
      <c r="AF24" s="3">
        <v>0</v>
      </c>
      <c r="AG24" s="3">
        <v>0</v>
      </c>
      <c r="AH24" s="3">
        <v>0</v>
      </c>
      <c r="AI24" s="3">
        <v>0</v>
      </c>
      <c r="AJ24" s="3">
        <v>4</v>
      </c>
      <c r="AK24" s="3">
        <v>2</v>
      </c>
      <c r="AL24" s="3">
        <v>2</v>
      </c>
      <c r="AM24" s="3">
        <v>0</v>
      </c>
      <c r="AN24" s="3">
        <v>0</v>
      </c>
      <c r="AO24" s="3">
        <v>0</v>
      </c>
      <c r="AP24" s="3">
        <v>0</v>
      </c>
      <c r="AQ24" s="3">
        <v>0</v>
      </c>
      <c r="AR24" s="3">
        <v>0</v>
      </c>
      <c r="AS24" s="3">
        <v>0</v>
      </c>
      <c r="AT24" s="3">
        <v>0</v>
      </c>
      <c r="AU24" s="3">
        <v>0</v>
      </c>
      <c r="AV24" s="3">
        <v>0</v>
      </c>
      <c r="AW24" s="3">
        <v>0</v>
      </c>
      <c r="AX24" s="3">
        <v>0</v>
      </c>
    </row>
    <row r="25" spans="1:50" x14ac:dyDescent="0.2">
      <c r="A25" s="19" t="s">
        <v>262</v>
      </c>
      <c r="B25" s="42" t="s">
        <v>207</v>
      </c>
      <c r="C25" s="3" t="s">
        <v>457</v>
      </c>
      <c r="AB25" s="3">
        <v>0</v>
      </c>
      <c r="AC25" s="3">
        <v>0</v>
      </c>
      <c r="AD25" s="3">
        <v>0</v>
      </c>
      <c r="AE25" s="3">
        <v>0</v>
      </c>
      <c r="AF25" s="3">
        <v>0</v>
      </c>
      <c r="AG25" s="3">
        <v>0</v>
      </c>
      <c r="AH25" s="3">
        <v>0</v>
      </c>
      <c r="AI25" s="3">
        <v>0</v>
      </c>
      <c r="AJ25" s="3">
        <v>0</v>
      </c>
      <c r="AK25" s="3">
        <v>0</v>
      </c>
      <c r="AL25" s="3">
        <v>0</v>
      </c>
      <c r="AM25" s="3">
        <v>0</v>
      </c>
      <c r="AN25" s="3">
        <v>0</v>
      </c>
    </row>
    <row r="26" spans="1:50" x14ac:dyDescent="0.2">
      <c r="A26" s="19" t="s">
        <v>262</v>
      </c>
      <c r="B26" s="42" t="s">
        <v>203</v>
      </c>
      <c r="C26" s="3" t="s">
        <v>322</v>
      </c>
      <c r="AD26" s="3">
        <v>5</v>
      </c>
      <c r="AE26" s="3">
        <v>5</v>
      </c>
      <c r="AF26" s="3">
        <v>3</v>
      </c>
      <c r="AG26" s="3">
        <v>1</v>
      </c>
      <c r="AH26" s="3">
        <v>0</v>
      </c>
      <c r="AI26" s="3">
        <v>0</v>
      </c>
      <c r="AJ26" s="3">
        <v>1</v>
      </c>
      <c r="AK26" s="3">
        <v>3</v>
      </c>
      <c r="AL26" s="3">
        <v>3</v>
      </c>
      <c r="AM26" s="3">
        <v>2</v>
      </c>
      <c r="AN26" s="3">
        <v>2</v>
      </c>
    </row>
    <row r="27" spans="1:50" x14ac:dyDescent="0.2">
      <c r="A27" s="19" t="s">
        <v>262</v>
      </c>
      <c r="B27" s="42" t="s">
        <v>472</v>
      </c>
      <c r="C27" s="3" t="s">
        <v>458</v>
      </c>
      <c r="AB27" s="3">
        <v>1</v>
      </c>
      <c r="AC27" s="3">
        <v>1</v>
      </c>
      <c r="AD27" s="3">
        <v>1</v>
      </c>
      <c r="AE27" s="3">
        <v>0</v>
      </c>
      <c r="AF27" s="3">
        <v>1</v>
      </c>
      <c r="AG27" s="3">
        <v>0</v>
      </c>
      <c r="AH27" s="3">
        <v>0</v>
      </c>
      <c r="AI27" s="3">
        <v>0</v>
      </c>
      <c r="AJ27" s="3">
        <v>0</v>
      </c>
      <c r="AK27" s="3">
        <v>0</v>
      </c>
      <c r="AL27" s="3">
        <v>1</v>
      </c>
      <c r="AM27" s="3">
        <v>1</v>
      </c>
      <c r="AN27" s="3">
        <v>0</v>
      </c>
      <c r="AO27" s="3">
        <v>0</v>
      </c>
      <c r="AP27" s="3">
        <v>0</v>
      </c>
      <c r="AQ27" s="3">
        <v>0</v>
      </c>
      <c r="AR27" s="3">
        <v>0</v>
      </c>
      <c r="AS27" s="3">
        <v>0</v>
      </c>
    </row>
    <row r="28" spans="1:50" x14ac:dyDescent="0.2">
      <c r="A28" s="19" t="s">
        <v>262</v>
      </c>
      <c r="B28" s="42" t="s">
        <v>205</v>
      </c>
      <c r="C28" s="3" t="s">
        <v>460</v>
      </c>
      <c r="AB28" s="3">
        <v>0</v>
      </c>
      <c r="AC28" s="3">
        <v>1</v>
      </c>
      <c r="AD28" s="3">
        <v>0</v>
      </c>
      <c r="AE28" s="3">
        <v>0</v>
      </c>
      <c r="AF28" s="3">
        <v>0</v>
      </c>
      <c r="AG28" s="3">
        <v>0</v>
      </c>
      <c r="AH28" s="3">
        <v>0</v>
      </c>
      <c r="AI28" s="3">
        <v>0</v>
      </c>
      <c r="AJ28" s="3">
        <v>0</v>
      </c>
      <c r="AK28" s="3">
        <v>0</v>
      </c>
      <c r="AL28" s="3">
        <v>0</v>
      </c>
      <c r="AM28" s="3">
        <v>0</v>
      </c>
      <c r="AN28" s="3">
        <v>0</v>
      </c>
    </row>
    <row r="29" spans="1:50" x14ac:dyDescent="0.2">
      <c r="A29" s="19" t="s">
        <v>262</v>
      </c>
      <c r="B29" s="52">
        <v>51.381799999999998</v>
      </c>
      <c r="C29" s="3" t="s">
        <v>462</v>
      </c>
      <c r="AT29" s="3">
        <v>11</v>
      </c>
      <c r="AU29" s="3">
        <v>22</v>
      </c>
      <c r="AV29" s="3">
        <v>26</v>
      </c>
      <c r="AW29" s="3">
        <v>24</v>
      </c>
      <c r="AX29" s="3">
        <v>19</v>
      </c>
    </row>
    <row r="30" spans="1:50" ht="13.5" thickBot="1" x14ac:dyDescent="0.25">
      <c r="A30" s="19" t="s">
        <v>262</v>
      </c>
      <c r="B30" s="42" t="s">
        <v>206</v>
      </c>
      <c r="C30" s="3" t="s">
        <v>461</v>
      </c>
      <c r="AB30" s="3">
        <v>0</v>
      </c>
      <c r="AC30" s="3">
        <v>0</v>
      </c>
      <c r="AD30" s="3">
        <v>0</v>
      </c>
      <c r="AE30" s="3">
        <v>0</v>
      </c>
      <c r="AF30" s="3">
        <v>0</v>
      </c>
      <c r="AG30" s="3">
        <v>0</v>
      </c>
      <c r="AH30" s="3">
        <v>0</v>
      </c>
      <c r="AI30" s="3">
        <v>0</v>
      </c>
      <c r="AJ30" s="3">
        <v>0</v>
      </c>
      <c r="AK30" s="3">
        <v>0</v>
      </c>
      <c r="AL30" s="3">
        <v>0</v>
      </c>
      <c r="AM30" s="3">
        <v>0</v>
      </c>
      <c r="AN30" s="3">
        <v>0</v>
      </c>
    </row>
    <row r="31" spans="1:50" s="61" customFormat="1" ht="15.75" thickTop="1" x14ac:dyDescent="0.25">
      <c r="A31" s="76"/>
      <c r="C31" s="62" t="s">
        <v>210</v>
      </c>
      <c r="D31" s="64"/>
      <c r="E31" s="64"/>
      <c r="F31" s="64"/>
      <c r="G31" s="64"/>
      <c r="H31" s="64"/>
      <c r="I31" s="64"/>
      <c r="J31" s="64"/>
      <c r="K31" s="64"/>
      <c r="L31" s="64"/>
      <c r="M31" s="64"/>
      <c r="N31" s="64"/>
      <c r="O31" s="64"/>
      <c r="P31" s="64"/>
      <c r="Q31" s="64"/>
      <c r="R31" s="64"/>
      <c r="S31" s="64"/>
      <c r="T31" s="64"/>
      <c r="U31" s="64">
        <v>45</v>
      </c>
      <c r="V31" s="64">
        <v>42</v>
      </c>
      <c r="W31" s="64">
        <v>34</v>
      </c>
      <c r="X31" s="64">
        <v>17</v>
      </c>
      <c r="Y31" s="64">
        <v>21</v>
      </c>
      <c r="Z31" s="64">
        <v>27</v>
      </c>
      <c r="AA31" s="64">
        <v>26</v>
      </c>
      <c r="AB31" s="64">
        <v>37</v>
      </c>
      <c r="AC31" s="64">
        <v>41</v>
      </c>
      <c r="AD31" s="64">
        <v>49</v>
      </c>
      <c r="AE31" s="64">
        <v>47</v>
      </c>
      <c r="AF31" s="64">
        <v>59</v>
      </c>
      <c r="AG31" s="64">
        <v>47</v>
      </c>
      <c r="AH31" s="64">
        <v>47</v>
      </c>
      <c r="AI31" s="64">
        <v>74</v>
      </c>
      <c r="AJ31" s="64">
        <v>105</v>
      </c>
      <c r="AK31" s="64">
        <v>80</v>
      </c>
      <c r="AL31" s="64">
        <v>78</v>
      </c>
      <c r="AM31" s="64">
        <v>70</v>
      </c>
      <c r="AN31" s="64">
        <v>58</v>
      </c>
      <c r="AO31" s="64">
        <f t="shared" ref="AO31:AS31" si="0">AO7+AO11+AO22</f>
        <v>53</v>
      </c>
      <c r="AP31" s="64">
        <f t="shared" si="0"/>
        <v>53</v>
      </c>
      <c r="AQ31" s="64">
        <f t="shared" si="0"/>
        <v>49</v>
      </c>
      <c r="AR31" s="64">
        <f t="shared" si="0"/>
        <v>50</v>
      </c>
      <c r="AS31" s="64">
        <f t="shared" si="0"/>
        <v>45</v>
      </c>
      <c r="AT31" s="64">
        <f>AT7+AT11+AT22</f>
        <v>61</v>
      </c>
      <c r="AU31" s="64">
        <f>AU7+AU11+AU22</f>
        <v>68</v>
      </c>
      <c r="AV31" s="64">
        <f>AV5+AV7+AV11+AV22</f>
        <v>138</v>
      </c>
      <c r="AW31" s="64">
        <f>AW5+AW7+AW11+AW22</f>
        <v>143</v>
      </c>
      <c r="AX31" s="64">
        <f>AX5+AX7+AX11+AX22</f>
        <v>118</v>
      </c>
    </row>
    <row r="33" spans="1:1" x14ac:dyDescent="0.2">
      <c r="A33" s="15" t="s">
        <v>241</v>
      </c>
    </row>
    <row r="34" spans="1:1" x14ac:dyDescent="0.2">
      <c r="A34" s="7" t="s">
        <v>459</v>
      </c>
    </row>
    <row r="36" spans="1:1" x14ac:dyDescent="0.2">
      <c r="A36" s="7" t="s">
        <v>236</v>
      </c>
    </row>
  </sheetData>
  <sortState xmlns:xlrd2="http://schemas.microsoft.com/office/spreadsheetml/2017/richdata2" ref="A7:AN31">
    <sortCondition ref="C7:C31"/>
  </sortState>
  <mergeCells count="3">
    <mergeCell ref="A1:AW1"/>
    <mergeCell ref="A2:AW2"/>
    <mergeCell ref="A3:AW3"/>
  </mergeCells>
  <phoneticPr fontId="0" type="noConversion"/>
  <pageMargins left="0.25" right="0.25" top="0.75" bottom="0.75" header="0.3" footer="0.3"/>
  <pageSetup scale="69" fitToHeight="0" orientation="landscape" r:id="rId1"/>
  <headerFooter alignWithMargins="0">
    <oddHeader xml:space="preserve">&amp;C </oddHeader>
  </headerFooter>
  <ignoredErrors>
    <ignoredError sqref="AT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31"/>
  <sheetViews>
    <sheetView zoomScaleNormal="100" workbookViewId="0">
      <selection activeCell="C29" sqref="C29"/>
    </sheetView>
  </sheetViews>
  <sheetFormatPr defaultColWidth="8.625" defaultRowHeight="12.75" x14ac:dyDescent="0.2"/>
  <cols>
    <col min="1" max="1" width="8.5" style="3" customWidth="1"/>
    <col min="2" max="2" width="15.125" style="3" customWidth="1"/>
    <col min="3" max="3" width="17.5" style="3" customWidth="1"/>
    <col min="4" max="4" width="3.5" style="3" hidden="1" customWidth="1"/>
    <col min="5" max="5" width="4.625" style="3" hidden="1" customWidth="1"/>
    <col min="6" max="6" width="0.125" style="3" hidden="1" customWidth="1"/>
    <col min="7" max="16" width="3.625" style="3" hidden="1" customWidth="1"/>
    <col min="17" max="18" width="4.375" style="3" hidden="1" customWidth="1"/>
    <col min="19" max="20" width="5" style="3" hidden="1" customWidth="1"/>
    <col min="21" max="21" width="4.375" style="3" hidden="1" customWidth="1"/>
    <col min="22" max="30" width="5" style="3" hidden="1" customWidth="1"/>
    <col min="31" max="45" width="5" style="3" bestFit="1" customWidth="1"/>
    <col min="46" max="50" width="5" style="3" customWidth="1"/>
    <col min="51" max="16384" width="8.625" style="3"/>
  </cols>
  <sheetData>
    <row r="1" spans="1:50"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row>
    <row r="2" spans="1:50" x14ac:dyDescent="0.2">
      <c r="A2" s="219" t="s">
        <v>383</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50" x14ac:dyDescent="0.2">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row>
    <row r="4" spans="1:50" s="1" customFormat="1" x14ac:dyDescent="0.2">
      <c r="A4" s="94" t="s">
        <v>214</v>
      </c>
      <c r="B4" s="94" t="s">
        <v>372</v>
      </c>
      <c r="C4" s="94" t="s">
        <v>373</v>
      </c>
      <c r="D4" s="94" t="s">
        <v>1</v>
      </c>
      <c r="E4" s="94" t="s">
        <v>2</v>
      </c>
      <c r="F4" s="94" t="s">
        <v>3</v>
      </c>
      <c r="G4" s="94" t="s">
        <v>4</v>
      </c>
      <c r="H4" s="94" t="s">
        <v>5</v>
      </c>
      <c r="I4" s="94" t="s">
        <v>6</v>
      </c>
      <c r="J4" s="94" t="s">
        <v>7</v>
      </c>
      <c r="K4" s="94" t="s">
        <v>8</v>
      </c>
      <c r="L4" s="94" t="s">
        <v>9</v>
      </c>
      <c r="M4" s="94" t="s">
        <v>10</v>
      </c>
      <c r="N4" s="94" t="s">
        <v>11</v>
      </c>
      <c r="O4" s="94" t="s">
        <v>12</v>
      </c>
      <c r="P4" s="94" t="s">
        <v>13</v>
      </c>
      <c r="Q4" s="95">
        <v>1991</v>
      </c>
      <c r="R4" s="95">
        <v>1992</v>
      </c>
      <c r="S4" s="98">
        <v>1993</v>
      </c>
      <c r="T4" s="98">
        <v>1994</v>
      </c>
      <c r="U4" s="99">
        <v>1995</v>
      </c>
      <c r="V4" s="99">
        <v>1996</v>
      </c>
      <c r="W4" s="99">
        <v>1997</v>
      </c>
      <c r="X4" s="99">
        <v>1998</v>
      </c>
      <c r="Y4" s="99">
        <v>1999</v>
      </c>
      <c r="Z4" s="99">
        <v>2000</v>
      </c>
      <c r="AA4" s="99">
        <v>2001</v>
      </c>
      <c r="AB4" s="99">
        <v>2002</v>
      </c>
      <c r="AC4" s="99">
        <v>2003</v>
      </c>
      <c r="AD4" s="99">
        <v>2004</v>
      </c>
      <c r="AE4" s="99">
        <v>2005</v>
      </c>
      <c r="AF4" s="99">
        <v>2006</v>
      </c>
      <c r="AG4" s="99">
        <v>2007</v>
      </c>
      <c r="AH4" s="99">
        <v>2008</v>
      </c>
      <c r="AI4" s="99">
        <v>2009</v>
      </c>
      <c r="AJ4" s="99">
        <v>2010</v>
      </c>
      <c r="AK4" s="99">
        <v>2011</v>
      </c>
      <c r="AL4" s="99">
        <v>2012</v>
      </c>
      <c r="AM4" s="99">
        <v>2013</v>
      </c>
      <c r="AN4" s="99">
        <v>2014</v>
      </c>
      <c r="AO4" s="99">
        <v>2015</v>
      </c>
      <c r="AP4" s="99">
        <v>2016</v>
      </c>
      <c r="AQ4" s="99">
        <v>2017</v>
      </c>
      <c r="AR4" s="99">
        <v>2018</v>
      </c>
      <c r="AS4" s="99">
        <v>2019</v>
      </c>
      <c r="AT4" s="99">
        <v>2020</v>
      </c>
      <c r="AU4" s="99">
        <v>2021</v>
      </c>
      <c r="AV4" s="99">
        <v>2022</v>
      </c>
      <c r="AW4" s="99">
        <v>2023</v>
      </c>
      <c r="AX4" s="99">
        <v>2024</v>
      </c>
    </row>
    <row r="5" spans="1:50" x14ac:dyDescent="0.2">
      <c r="A5" s="2" t="s">
        <v>111</v>
      </c>
      <c r="B5" s="2" t="s">
        <v>112</v>
      </c>
      <c r="C5" s="2"/>
      <c r="D5" s="2">
        <v>148</v>
      </c>
      <c r="E5" s="2">
        <v>153</v>
      </c>
      <c r="F5" s="2">
        <v>161</v>
      </c>
      <c r="G5" s="2">
        <v>212</v>
      </c>
      <c r="H5" s="2">
        <v>208</v>
      </c>
      <c r="I5" s="2">
        <v>201</v>
      </c>
      <c r="J5" s="2">
        <v>191</v>
      </c>
      <c r="K5" s="2">
        <v>193</v>
      </c>
      <c r="L5" s="2">
        <v>191</v>
      </c>
      <c r="M5" s="2">
        <v>188</v>
      </c>
      <c r="N5" s="2">
        <v>182</v>
      </c>
      <c r="O5" s="2">
        <v>198</v>
      </c>
      <c r="P5" s="2">
        <v>183</v>
      </c>
      <c r="Q5" s="2">
        <v>184</v>
      </c>
      <c r="R5" s="2">
        <v>192</v>
      </c>
      <c r="S5" s="3">
        <v>201</v>
      </c>
      <c r="T5" s="3">
        <v>207</v>
      </c>
      <c r="U5" s="3">
        <v>200</v>
      </c>
      <c r="V5" s="3">
        <v>210</v>
      </c>
      <c r="W5" s="3">
        <v>211</v>
      </c>
      <c r="X5" s="3">
        <v>207</v>
      </c>
      <c r="Y5" s="3">
        <v>202</v>
      </c>
      <c r="Z5" s="3">
        <v>195</v>
      </c>
      <c r="AA5" s="3">
        <v>194</v>
      </c>
      <c r="AB5" s="3">
        <v>192</v>
      </c>
      <c r="AC5" s="3">
        <v>192</v>
      </c>
      <c r="AD5" s="3">
        <v>198</v>
      </c>
      <c r="AE5" s="3">
        <v>201</v>
      </c>
      <c r="AF5" s="3">
        <v>201</v>
      </c>
      <c r="AG5" s="3">
        <v>196</v>
      </c>
      <c r="AH5" s="3">
        <v>194</v>
      </c>
      <c r="AI5" s="3">
        <v>195</v>
      </c>
      <c r="AJ5" s="3">
        <v>198</v>
      </c>
      <c r="AK5" s="3">
        <v>196</v>
      </c>
      <c r="AL5" s="3">
        <v>198</v>
      </c>
      <c r="AM5" s="3">
        <v>205</v>
      </c>
      <c r="AN5" s="3">
        <v>197</v>
      </c>
      <c r="AO5" s="3">
        <v>201</v>
      </c>
      <c r="AP5" s="3">
        <v>204</v>
      </c>
      <c r="AQ5" s="3">
        <v>210</v>
      </c>
      <c r="AR5" s="3">
        <v>215</v>
      </c>
      <c r="AS5" s="3">
        <v>212</v>
      </c>
      <c r="AT5" s="3">
        <v>211</v>
      </c>
      <c r="AU5" s="3">
        <v>211</v>
      </c>
      <c r="AV5" s="3">
        <v>211</v>
      </c>
      <c r="AW5" s="3">
        <v>210</v>
      </c>
      <c r="AX5" s="3">
        <v>212</v>
      </c>
    </row>
    <row r="6" spans="1:50" x14ac:dyDescent="0.2">
      <c r="A6" s="42" t="s">
        <v>176</v>
      </c>
      <c r="B6" s="3" t="s">
        <v>177</v>
      </c>
      <c r="AE6" s="3">
        <v>82</v>
      </c>
      <c r="AF6" s="3">
        <v>161</v>
      </c>
      <c r="AG6" s="3">
        <v>241</v>
      </c>
      <c r="AH6" s="3">
        <v>318</v>
      </c>
      <c r="AI6" s="3">
        <v>316</v>
      </c>
      <c r="AJ6" s="3">
        <v>319</v>
      </c>
      <c r="AK6" s="3">
        <v>322</v>
      </c>
      <c r="AL6" s="3">
        <v>324</v>
      </c>
      <c r="AM6" s="3">
        <v>325</v>
      </c>
      <c r="AN6" s="3">
        <v>324</v>
      </c>
      <c r="AO6" s="3">
        <v>325</v>
      </c>
      <c r="AP6" s="3">
        <v>321</v>
      </c>
      <c r="AQ6" s="3">
        <v>328</v>
      </c>
      <c r="AR6" s="3">
        <v>330</v>
      </c>
      <c r="AS6" s="3">
        <v>325</v>
      </c>
      <c r="AT6" s="3">
        <f>SUM(AT7:AT10)</f>
        <v>314</v>
      </c>
      <c r="AU6" s="3">
        <f>SUM(AU7:AU10)</f>
        <v>297</v>
      </c>
      <c r="AV6" s="3">
        <f>SUM(AV7:AV10)</f>
        <v>269</v>
      </c>
      <c r="AW6" s="3">
        <f>SUM(AW7:AW10)</f>
        <v>249</v>
      </c>
      <c r="AX6" s="3">
        <f>SUM(AX7:AX10)</f>
        <v>242</v>
      </c>
    </row>
    <row r="7" spans="1:50" x14ac:dyDescent="0.2">
      <c r="A7" s="42"/>
      <c r="C7" s="55" t="s">
        <v>308</v>
      </c>
      <c r="AN7" s="32"/>
      <c r="AO7" s="32"/>
      <c r="AP7" s="32"/>
      <c r="AQ7" s="55">
        <v>327</v>
      </c>
      <c r="AR7" s="55">
        <v>330</v>
      </c>
      <c r="AS7" s="55">
        <v>312</v>
      </c>
      <c r="AT7" s="55">
        <v>297</v>
      </c>
      <c r="AU7" s="55">
        <v>286</v>
      </c>
      <c r="AV7" s="55">
        <v>247</v>
      </c>
      <c r="AW7" s="55">
        <v>240</v>
      </c>
      <c r="AX7" s="55">
        <v>227</v>
      </c>
    </row>
    <row r="8" spans="1:50" x14ac:dyDescent="0.2">
      <c r="A8" s="42"/>
      <c r="C8" s="55" t="s">
        <v>471</v>
      </c>
      <c r="AN8" s="32"/>
      <c r="AO8" s="32"/>
      <c r="AP8" s="32"/>
      <c r="AQ8" s="55"/>
      <c r="AR8" s="55"/>
      <c r="AS8" s="55"/>
      <c r="AT8" s="55"/>
      <c r="AU8" s="55">
        <v>5</v>
      </c>
      <c r="AV8" s="55">
        <v>4</v>
      </c>
      <c r="AW8" s="55">
        <v>5</v>
      </c>
      <c r="AX8" s="55">
        <v>5</v>
      </c>
    </row>
    <row r="9" spans="1:50" x14ac:dyDescent="0.2">
      <c r="A9" s="42"/>
      <c r="C9" s="55" t="s">
        <v>397</v>
      </c>
      <c r="AN9" s="32"/>
      <c r="AO9" s="32"/>
      <c r="AP9" s="32"/>
      <c r="AQ9" s="55">
        <v>1</v>
      </c>
      <c r="AR9" s="55">
        <v>0</v>
      </c>
      <c r="AS9" s="55">
        <v>5</v>
      </c>
      <c r="AT9" s="55">
        <v>10</v>
      </c>
      <c r="AU9" s="55">
        <v>5</v>
      </c>
      <c r="AV9" s="55">
        <v>11</v>
      </c>
      <c r="AW9" s="55">
        <v>2</v>
      </c>
      <c r="AX9" s="55">
        <v>2</v>
      </c>
    </row>
    <row r="10" spans="1:50" ht="13.5" thickBot="1" x14ac:dyDescent="0.25">
      <c r="A10" s="42"/>
      <c r="C10" s="55" t="s">
        <v>398</v>
      </c>
      <c r="AN10" s="32"/>
      <c r="AO10" s="32"/>
      <c r="AP10" s="32"/>
      <c r="AQ10" s="55">
        <v>0</v>
      </c>
      <c r="AR10" s="55">
        <v>0</v>
      </c>
      <c r="AS10" s="55">
        <v>8</v>
      </c>
      <c r="AT10" s="55">
        <v>7</v>
      </c>
      <c r="AU10" s="55">
        <v>1</v>
      </c>
      <c r="AV10" s="55">
        <v>7</v>
      </c>
      <c r="AW10" s="55">
        <v>2</v>
      </c>
      <c r="AX10" s="55">
        <v>8</v>
      </c>
    </row>
    <row r="11" spans="1:50" s="61" customFormat="1" ht="15.75" thickTop="1" x14ac:dyDescent="0.25">
      <c r="B11" s="62" t="s">
        <v>210</v>
      </c>
      <c r="C11" s="62"/>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4">
        <f t="shared" ref="AE11:AM11" si="0">SUM(AE5,AE6)</f>
        <v>283</v>
      </c>
      <c r="AF11" s="64">
        <f t="shared" si="0"/>
        <v>362</v>
      </c>
      <c r="AG11" s="64">
        <f t="shared" si="0"/>
        <v>437</v>
      </c>
      <c r="AH11" s="64">
        <f t="shared" si="0"/>
        <v>512</v>
      </c>
      <c r="AI11" s="64">
        <f t="shared" si="0"/>
        <v>511</v>
      </c>
      <c r="AJ11" s="64">
        <f t="shared" si="0"/>
        <v>517</v>
      </c>
      <c r="AK11" s="64">
        <f t="shared" si="0"/>
        <v>518</v>
      </c>
      <c r="AL11" s="64">
        <f t="shared" si="0"/>
        <v>522</v>
      </c>
      <c r="AM11" s="64">
        <f t="shared" si="0"/>
        <v>530</v>
      </c>
      <c r="AN11" s="64">
        <v>521</v>
      </c>
      <c r="AO11" s="64">
        <v>526</v>
      </c>
      <c r="AP11" s="64">
        <v>525</v>
      </c>
      <c r="AQ11" s="64">
        <v>538</v>
      </c>
      <c r="AR11" s="64">
        <v>545</v>
      </c>
      <c r="AS11" s="64">
        <f t="shared" ref="AS11:AX11" si="1">AS5+AS6</f>
        <v>537</v>
      </c>
      <c r="AT11" s="64">
        <f t="shared" si="1"/>
        <v>525</v>
      </c>
      <c r="AU11" s="64">
        <f t="shared" si="1"/>
        <v>508</v>
      </c>
      <c r="AV11" s="64">
        <f t="shared" si="1"/>
        <v>480</v>
      </c>
      <c r="AW11" s="64">
        <f t="shared" si="1"/>
        <v>459</v>
      </c>
      <c r="AX11" s="64">
        <f t="shared" si="1"/>
        <v>454</v>
      </c>
    </row>
    <row r="14" spans="1:50" x14ac:dyDescent="0.2">
      <c r="A14" s="7" t="s">
        <v>237</v>
      </c>
      <c r="B14" s="9"/>
      <c r="C14" s="9"/>
    </row>
    <row r="29" spans="1:3" x14ac:dyDescent="0.2">
      <c r="A29" s="14"/>
      <c r="B29" s="9"/>
      <c r="C29" s="9"/>
    </row>
    <row r="30" spans="1:3" x14ac:dyDescent="0.2">
      <c r="A30" s="9"/>
      <c r="B30" s="9"/>
      <c r="C30" s="9"/>
    </row>
    <row r="31" spans="1:3" x14ac:dyDescent="0.2">
      <c r="A31" s="9"/>
      <c r="B31" s="9"/>
      <c r="C31" s="9"/>
    </row>
  </sheetData>
  <mergeCells count="3">
    <mergeCell ref="A2:AW2"/>
    <mergeCell ref="A1:AW1"/>
    <mergeCell ref="A3:AW3"/>
  </mergeCells>
  <phoneticPr fontId="0" type="noConversion"/>
  <pageMargins left="0.25" right="0.25" top="0.75" bottom="0.75" header="0.3" footer="0.3"/>
  <pageSetup scale="79" fitToHeight="0" orientation="landscape" r:id="rId1"/>
  <headerFooter alignWithMargins="0">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7"/>
  <sheetViews>
    <sheetView zoomScaleNormal="100" workbookViewId="0">
      <selection activeCell="AS30" sqref="AS30"/>
    </sheetView>
  </sheetViews>
  <sheetFormatPr defaultColWidth="8.625" defaultRowHeight="12.75" x14ac:dyDescent="0.2"/>
  <cols>
    <col min="1" max="1" width="33.625" style="3" customWidth="1"/>
    <col min="2" max="2" width="7.875" style="3" bestFit="1" customWidth="1"/>
    <col min="3" max="3" width="16.125" style="3" customWidth="1"/>
    <col min="4" max="4" width="11.75" style="3" bestFit="1" customWidth="1"/>
    <col min="5" max="5" width="3.75" style="3" hidden="1" customWidth="1"/>
    <col min="6" max="7" width="4.625" style="3" hidden="1" customWidth="1"/>
    <col min="8" max="17" width="3.625" style="3" hidden="1" customWidth="1"/>
    <col min="18" max="19" width="4.375" style="3" hidden="1" customWidth="1"/>
    <col min="20" max="31" width="5" style="3" hidden="1" customWidth="1"/>
    <col min="32" max="40" width="5" style="3" bestFit="1" customWidth="1"/>
    <col min="41" max="43" width="5" style="3" customWidth="1"/>
    <col min="44" max="46" width="5" style="3" bestFit="1" customWidth="1"/>
    <col min="47" max="51" width="5" style="3" customWidth="1"/>
    <col min="52" max="16384" width="8.625" style="3"/>
  </cols>
  <sheetData>
    <row r="1" spans="1:51" ht="12.75" customHeight="1"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row>
    <row r="2" spans="1:51" ht="12.75" customHeight="1" x14ac:dyDescent="0.2">
      <c r="A2" s="219" t="s">
        <v>385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row>
    <row r="3" spans="1:51" x14ac:dyDescent="0.2">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row>
    <row r="4" spans="1:51" s="1" customFormat="1" x14ac:dyDescent="0.2">
      <c r="A4" s="99" t="s">
        <v>371</v>
      </c>
      <c r="B4" s="94" t="s">
        <v>214</v>
      </c>
      <c r="C4" s="94" t="s">
        <v>372</v>
      </c>
      <c r="D4" s="94" t="s">
        <v>373</v>
      </c>
      <c r="E4" s="95" t="s">
        <v>1</v>
      </c>
      <c r="F4" s="95" t="s">
        <v>2</v>
      </c>
      <c r="G4" s="95" t="s">
        <v>3</v>
      </c>
      <c r="H4" s="95" t="s">
        <v>4</v>
      </c>
      <c r="I4" s="95" t="s">
        <v>5</v>
      </c>
      <c r="J4" s="95" t="s">
        <v>6</v>
      </c>
      <c r="K4" s="95" t="s">
        <v>7</v>
      </c>
      <c r="L4" s="95" t="s">
        <v>8</v>
      </c>
      <c r="M4" s="95" t="s">
        <v>9</v>
      </c>
      <c r="N4" s="95" t="s">
        <v>10</v>
      </c>
      <c r="O4" s="95" t="s">
        <v>11</v>
      </c>
      <c r="P4" s="95" t="s">
        <v>12</v>
      </c>
      <c r="Q4" s="95" t="s">
        <v>13</v>
      </c>
      <c r="R4" s="95">
        <v>1991</v>
      </c>
      <c r="S4" s="95">
        <v>1992</v>
      </c>
      <c r="T4" s="98">
        <v>1993</v>
      </c>
      <c r="U4" s="98">
        <v>1994</v>
      </c>
      <c r="V4" s="98">
        <v>1995</v>
      </c>
      <c r="W4" s="98">
        <v>1996</v>
      </c>
      <c r="X4" s="98">
        <v>1997</v>
      </c>
      <c r="Y4" s="98">
        <v>1998</v>
      </c>
      <c r="Z4" s="98">
        <v>1999</v>
      </c>
      <c r="AA4" s="98">
        <v>2000</v>
      </c>
      <c r="AB4" s="98">
        <v>2001</v>
      </c>
      <c r="AC4" s="98">
        <v>2002</v>
      </c>
      <c r="AD4" s="98">
        <v>2003</v>
      </c>
      <c r="AE4" s="98">
        <v>2004</v>
      </c>
      <c r="AF4" s="98">
        <v>2005</v>
      </c>
      <c r="AG4" s="98">
        <v>2006</v>
      </c>
      <c r="AH4" s="98">
        <v>2007</v>
      </c>
      <c r="AI4" s="98">
        <v>2008</v>
      </c>
      <c r="AJ4" s="98">
        <v>2009</v>
      </c>
      <c r="AK4" s="98">
        <v>2010</v>
      </c>
      <c r="AL4" s="98">
        <v>2011</v>
      </c>
      <c r="AM4" s="98">
        <v>2012</v>
      </c>
      <c r="AN4" s="98">
        <v>2013</v>
      </c>
      <c r="AO4" s="98">
        <v>2014</v>
      </c>
      <c r="AP4" s="98">
        <v>2015</v>
      </c>
      <c r="AQ4" s="98">
        <v>2016</v>
      </c>
      <c r="AR4" s="98">
        <v>2017</v>
      </c>
      <c r="AS4" s="98">
        <v>2018</v>
      </c>
      <c r="AT4" s="98">
        <v>2019</v>
      </c>
      <c r="AU4" s="98">
        <v>2020</v>
      </c>
      <c r="AV4" s="98">
        <v>2021</v>
      </c>
      <c r="AW4" s="98">
        <v>2022</v>
      </c>
      <c r="AX4" s="98">
        <v>2023</v>
      </c>
      <c r="AY4" s="98">
        <v>2024</v>
      </c>
    </row>
    <row r="5" spans="1:51" s="1" customFormat="1" ht="15" x14ac:dyDescent="0.25">
      <c r="A5" s="135" t="s">
        <v>253</v>
      </c>
      <c r="B5" s="21"/>
      <c r="C5" s="21"/>
      <c r="D5" s="21"/>
      <c r="E5" s="10"/>
      <c r="F5" s="10"/>
      <c r="G5" s="10"/>
      <c r="H5" s="10"/>
      <c r="I5" s="10"/>
      <c r="J5" s="10"/>
      <c r="K5" s="10"/>
      <c r="L5" s="10"/>
      <c r="M5" s="10"/>
      <c r="N5" s="10"/>
      <c r="O5" s="10"/>
      <c r="P5" s="10"/>
      <c r="Q5" s="10"/>
      <c r="R5" s="10"/>
      <c r="S5" s="10"/>
      <c r="T5" s="11"/>
      <c r="U5" s="11"/>
      <c r="V5" s="11"/>
      <c r="W5" s="11"/>
      <c r="X5" s="11"/>
      <c r="Y5" s="11"/>
      <c r="Z5" s="11"/>
      <c r="AA5" s="11"/>
      <c r="AB5" s="11"/>
      <c r="AC5" s="11"/>
      <c r="AD5" s="11"/>
      <c r="AE5" s="11"/>
      <c r="AF5" s="11"/>
      <c r="AG5" s="11"/>
      <c r="AH5" s="11"/>
      <c r="AI5" s="11"/>
      <c r="AJ5" s="11"/>
      <c r="AK5" s="11"/>
    </row>
    <row r="6" spans="1:51" x14ac:dyDescent="0.2">
      <c r="A6" s="3" t="s">
        <v>306</v>
      </c>
      <c r="B6" s="73">
        <v>13.030099999999999</v>
      </c>
      <c r="C6" s="2" t="s">
        <v>110</v>
      </c>
      <c r="D6" s="2"/>
      <c r="E6" s="2">
        <v>36</v>
      </c>
      <c r="F6" s="2">
        <v>39</v>
      </c>
      <c r="G6" s="2">
        <v>43</v>
      </c>
      <c r="H6" s="2">
        <v>50</v>
      </c>
      <c r="I6" s="2">
        <v>53</v>
      </c>
      <c r="J6" s="2">
        <v>61</v>
      </c>
      <c r="K6" s="2">
        <v>60</v>
      </c>
      <c r="L6" s="2">
        <v>59</v>
      </c>
      <c r="M6" s="2">
        <v>57</v>
      </c>
      <c r="N6" s="2">
        <v>62</v>
      </c>
      <c r="O6" s="2">
        <v>55</v>
      </c>
      <c r="P6" s="2">
        <v>47</v>
      </c>
      <c r="Q6" s="2">
        <v>50</v>
      </c>
      <c r="R6" s="2">
        <v>38</v>
      </c>
      <c r="S6" s="2">
        <v>30</v>
      </c>
      <c r="T6" s="3">
        <v>26</v>
      </c>
      <c r="U6" s="3">
        <v>14</v>
      </c>
      <c r="V6" s="3">
        <v>13</v>
      </c>
      <c r="W6" s="3">
        <v>10</v>
      </c>
      <c r="X6" s="3">
        <v>7</v>
      </c>
      <c r="Y6" s="3">
        <v>4</v>
      </c>
      <c r="Z6" s="3">
        <v>3</v>
      </c>
      <c r="AA6" s="3">
        <v>3</v>
      </c>
      <c r="AB6" s="3">
        <v>0</v>
      </c>
      <c r="AC6" s="3">
        <v>0</v>
      </c>
      <c r="AD6" s="3" t="s">
        <v>54</v>
      </c>
      <c r="AE6" s="3" t="s">
        <v>54</v>
      </c>
      <c r="AF6" s="3" t="s">
        <v>54</v>
      </c>
      <c r="AG6" s="3" t="s">
        <v>54</v>
      </c>
      <c r="AH6" s="3" t="s">
        <v>54</v>
      </c>
      <c r="AI6" s="3" t="s">
        <v>54</v>
      </c>
      <c r="AJ6" s="3" t="s">
        <v>54</v>
      </c>
      <c r="AK6" s="3" t="s">
        <v>54</v>
      </c>
      <c r="AL6" s="3" t="s">
        <v>54</v>
      </c>
    </row>
    <row r="7" spans="1:51" x14ac:dyDescent="0.2">
      <c r="A7" s="3" t="s">
        <v>208</v>
      </c>
      <c r="B7" s="60" t="s">
        <v>170</v>
      </c>
      <c r="C7" s="2" t="s">
        <v>386</v>
      </c>
      <c r="D7" s="2"/>
      <c r="E7" s="2"/>
      <c r="F7" s="2"/>
      <c r="G7" s="2"/>
      <c r="H7" s="2"/>
      <c r="I7" s="2"/>
      <c r="J7" s="2"/>
      <c r="K7" s="2"/>
      <c r="L7" s="2"/>
      <c r="M7" s="2"/>
      <c r="N7" s="2"/>
      <c r="O7" s="2"/>
      <c r="P7" s="2"/>
      <c r="Q7" s="2"/>
      <c r="R7" s="2"/>
      <c r="S7" s="2"/>
      <c r="AL7" s="3">
        <v>20</v>
      </c>
      <c r="AM7" s="3">
        <v>26</v>
      </c>
      <c r="AN7" s="3">
        <v>18</v>
      </c>
      <c r="AO7" s="3">
        <v>17</v>
      </c>
      <c r="AP7" s="3">
        <v>19</v>
      </c>
      <c r="AQ7" s="3">
        <v>17</v>
      </c>
      <c r="AR7" s="3">
        <v>29</v>
      </c>
      <c r="AS7" s="3">
        <v>37</v>
      </c>
      <c r="AT7" s="3">
        <v>27</v>
      </c>
      <c r="AU7" s="3">
        <v>33</v>
      </c>
      <c r="AV7" s="3">
        <v>38</v>
      </c>
      <c r="AW7" s="3">
        <v>34</v>
      </c>
      <c r="AX7" s="3">
        <v>31</v>
      </c>
      <c r="AY7" s="3">
        <v>28</v>
      </c>
    </row>
    <row r="8" spans="1:51" ht="15" x14ac:dyDescent="0.25">
      <c r="A8" s="121" t="s">
        <v>262</v>
      </c>
      <c r="B8" s="22"/>
      <c r="C8" s="12"/>
      <c r="D8" s="12"/>
      <c r="E8" s="12"/>
      <c r="F8" s="12"/>
      <c r="G8" s="12"/>
      <c r="H8" s="12"/>
      <c r="I8" s="12"/>
      <c r="J8" s="12"/>
      <c r="K8" s="12"/>
      <c r="L8" s="12"/>
      <c r="M8" s="12"/>
      <c r="N8" s="12"/>
      <c r="O8" s="12"/>
      <c r="P8" s="12"/>
      <c r="Q8" s="12"/>
      <c r="R8" s="12"/>
      <c r="S8" s="12"/>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
      <c r="A9" s="3" t="s">
        <v>262</v>
      </c>
      <c r="B9" s="60" t="s">
        <v>518</v>
      </c>
      <c r="C9" s="2" t="s">
        <v>212</v>
      </c>
      <c r="D9" s="2"/>
      <c r="E9" s="2"/>
      <c r="F9" s="2"/>
      <c r="G9" s="2"/>
      <c r="H9" s="2"/>
      <c r="I9" s="2"/>
      <c r="J9" s="2"/>
      <c r="K9" s="2"/>
      <c r="L9" s="2"/>
      <c r="M9" s="2"/>
      <c r="N9" s="2"/>
      <c r="O9" s="2"/>
      <c r="P9" s="2"/>
      <c r="Q9" s="2"/>
      <c r="R9" s="2"/>
      <c r="S9" s="2"/>
      <c r="AL9" s="3">
        <v>21</v>
      </c>
      <c r="AM9" s="3">
        <v>25</v>
      </c>
      <c r="AN9" s="3">
        <v>26</v>
      </c>
      <c r="AO9" s="3">
        <v>18</v>
      </c>
      <c r="AP9" s="3">
        <v>70</v>
      </c>
      <c r="AQ9" s="3">
        <v>114</v>
      </c>
      <c r="AR9" s="3">
        <v>178</v>
      </c>
      <c r="AS9" s="3">
        <v>212</v>
      </c>
      <c r="AT9" s="3">
        <v>232</v>
      </c>
      <c r="AU9" s="3">
        <f>SUM(AU10:AU13)</f>
        <v>266</v>
      </c>
      <c r="AV9" s="3">
        <f>SUM(AV10:AV13)</f>
        <v>274</v>
      </c>
      <c r="AW9" s="3">
        <f>SUM(AW10:AW13)</f>
        <v>262</v>
      </c>
      <c r="AX9" s="3">
        <f>SUM(AX10:AX13)</f>
        <v>238</v>
      </c>
      <c r="AY9" s="3">
        <f>SUM(AY10:AY13)</f>
        <v>238</v>
      </c>
    </row>
    <row r="10" spans="1:51" x14ac:dyDescent="0.2">
      <c r="B10" s="60"/>
      <c r="C10" s="79"/>
      <c r="D10" s="36" t="s">
        <v>308</v>
      </c>
      <c r="E10" s="35"/>
      <c r="F10" s="35"/>
      <c r="G10" s="35"/>
      <c r="H10" s="35"/>
      <c r="I10" s="35"/>
      <c r="J10" s="35"/>
      <c r="K10" s="35"/>
      <c r="L10" s="35"/>
      <c r="M10" s="35"/>
      <c r="N10" s="35"/>
      <c r="O10" s="35"/>
      <c r="P10" s="35"/>
      <c r="Q10" s="35"/>
      <c r="R10" s="35"/>
      <c r="S10" s="35"/>
      <c r="T10" s="35"/>
      <c r="U10" s="35"/>
      <c r="V10" s="35"/>
      <c r="W10" s="44"/>
      <c r="X10" s="44"/>
      <c r="Y10" s="44"/>
      <c r="Z10" s="44"/>
      <c r="AA10" s="44"/>
      <c r="AB10" s="44"/>
      <c r="AC10" s="44"/>
      <c r="AD10" s="44"/>
      <c r="AE10" s="44"/>
      <c r="AF10" s="44"/>
      <c r="AG10" s="44"/>
      <c r="AH10" s="44"/>
      <c r="AI10" s="44"/>
      <c r="AJ10" s="44"/>
      <c r="AK10" s="44"/>
      <c r="AL10" s="44"/>
      <c r="AM10" s="32"/>
      <c r="AN10" s="32"/>
      <c r="AO10" s="32"/>
      <c r="AP10" s="55">
        <v>20</v>
      </c>
      <c r="AQ10" s="55">
        <v>17</v>
      </c>
      <c r="AR10" s="55">
        <v>29</v>
      </c>
      <c r="AS10" s="55">
        <v>47</v>
      </c>
      <c r="AT10" s="55">
        <v>54</v>
      </c>
      <c r="AU10" s="55">
        <v>60</v>
      </c>
      <c r="AV10" s="55">
        <v>68</v>
      </c>
      <c r="AW10" s="55">
        <v>52</v>
      </c>
      <c r="AX10" s="55">
        <v>37</v>
      </c>
      <c r="AY10" s="55">
        <v>41</v>
      </c>
    </row>
    <row r="11" spans="1:51" x14ac:dyDescent="0.2">
      <c r="B11" s="60"/>
      <c r="C11" s="79"/>
      <c r="D11" s="36" t="s">
        <v>322</v>
      </c>
      <c r="E11" s="35"/>
      <c r="F11" s="35"/>
      <c r="G11" s="35"/>
      <c r="H11" s="35"/>
      <c r="I11" s="35"/>
      <c r="J11" s="35"/>
      <c r="K11" s="35"/>
      <c r="L11" s="35"/>
      <c r="M11" s="35"/>
      <c r="N11" s="35"/>
      <c r="O11" s="35"/>
      <c r="P11" s="35"/>
      <c r="Q11" s="35"/>
      <c r="R11" s="35"/>
      <c r="S11" s="35"/>
      <c r="T11" s="35"/>
      <c r="U11" s="35"/>
      <c r="V11" s="35"/>
      <c r="W11" s="44"/>
      <c r="X11" s="44"/>
      <c r="Y11" s="44"/>
      <c r="Z11" s="44"/>
      <c r="AA11" s="44"/>
      <c r="AB11" s="44"/>
      <c r="AC11" s="44"/>
      <c r="AD11" s="44"/>
      <c r="AE11" s="44"/>
      <c r="AF11" s="44"/>
      <c r="AG11" s="44"/>
      <c r="AH11" s="44"/>
      <c r="AI11" s="44"/>
      <c r="AJ11" s="44"/>
      <c r="AK11" s="44"/>
      <c r="AL11" s="44"/>
      <c r="AM11" s="32"/>
      <c r="AN11" s="32"/>
      <c r="AO11" s="32"/>
      <c r="AP11" s="55">
        <v>22</v>
      </c>
      <c r="AQ11" s="55">
        <v>46</v>
      </c>
      <c r="AR11" s="55">
        <v>68</v>
      </c>
      <c r="AS11" s="55">
        <v>72</v>
      </c>
      <c r="AT11" s="55">
        <v>73</v>
      </c>
      <c r="AU11" s="55">
        <v>81</v>
      </c>
      <c r="AV11" s="55">
        <v>83</v>
      </c>
      <c r="AW11" s="55">
        <v>93</v>
      </c>
      <c r="AX11" s="55">
        <v>95</v>
      </c>
      <c r="AY11" s="55">
        <v>101</v>
      </c>
    </row>
    <row r="12" spans="1:51" x14ac:dyDescent="0.2">
      <c r="B12" s="60"/>
      <c r="C12" s="79"/>
      <c r="D12" s="36" t="s">
        <v>323</v>
      </c>
      <c r="E12" s="35"/>
      <c r="F12" s="35"/>
      <c r="G12" s="35"/>
      <c r="H12" s="35"/>
      <c r="I12" s="35"/>
      <c r="J12" s="35"/>
      <c r="K12" s="35"/>
      <c r="L12" s="35"/>
      <c r="M12" s="35"/>
      <c r="N12" s="35"/>
      <c r="O12" s="35"/>
      <c r="P12" s="35"/>
      <c r="Q12" s="35"/>
      <c r="R12" s="35"/>
      <c r="S12" s="35"/>
      <c r="T12" s="35"/>
      <c r="U12" s="35"/>
      <c r="V12" s="35"/>
      <c r="W12" s="44"/>
      <c r="X12" s="44"/>
      <c r="Y12" s="44"/>
      <c r="Z12" s="44"/>
      <c r="AA12" s="44"/>
      <c r="AB12" s="44"/>
      <c r="AC12" s="44"/>
      <c r="AD12" s="44"/>
      <c r="AE12" s="44"/>
      <c r="AF12" s="44"/>
      <c r="AG12" s="44"/>
      <c r="AH12" s="44"/>
      <c r="AI12" s="44"/>
      <c r="AJ12" s="44"/>
      <c r="AK12" s="44"/>
      <c r="AL12" s="44"/>
      <c r="AM12" s="32"/>
      <c r="AN12" s="32"/>
      <c r="AO12" s="32"/>
      <c r="AP12" s="55">
        <v>28</v>
      </c>
      <c r="AQ12" s="55">
        <v>51</v>
      </c>
      <c r="AR12" s="55">
        <v>81</v>
      </c>
      <c r="AS12" s="55">
        <v>93</v>
      </c>
      <c r="AT12" s="55">
        <v>105</v>
      </c>
      <c r="AU12" s="55">
        <v>110</v>
      </c>
      <c r="AV12" s="55">
        <v>102</v>
      </c>
      <c r="AW12" s="55">
        <v>92</v>
      </c>
      <c r="AX12" s="55">
        <v>77</v>
      </c>
      <c r="AY12" s="55">
        <v>61</v>
      </c>
    </row>
    <row r="13" spans="1:51" x14ac:dyDescent="0.2">
      <c r="B13" s="60"/>
      <c r="C13" s="79"/>
      <c r="D13" s="36" t="s">
        <v>464</v>
      </c>
      <c r="E13" s="35"/>
      <c r="F13" s="35"/>
      <c r="G13" s="35"/>
      <c r="H13" s="35"/>
      <c r="I13" s="35"/>
      <c r="J13" s="35"/>
      <c r="K13" s="35"/>
      <c r="L13" s="35"/>
      <c r="M13" s="35"/>
      <c r="N13" s="35"/>
      <c r="O13" s="35"/>
      <c r="P13" s="35"/>
      <c r="Q13" s="35"/>
      <c r="R13" s="35"/>
      <c r="S13" s="35"/>
      <c r="T13" s="35"/>
      <c r="U13" s="35"/>
      <c r="V13" s="35"/>
      <c r="W13" s="44"/>
      <c r="X13" s="44"/>
      <c r="Y13" s="44"/>
      <c r="Z13" s="44"/>
      <c r="AA13" s="44"/>
      <c r="AB13" s="44"/>
      <c r="AC13" s="44"/>
      <c r="AD13" s="44"/>
      <c r="AE13" s="44"/>
      <c r="AF13" s="44"/>
      <c r="AG13" s="44"/>
      <c r="AH13" s="44"/>
      <c r="AI13" s="44"/>
      <c r="AJ13" s="44"/>
      <c r="AK13" s="44"/>
      <c r="AL13" s="44"/>
      <c r="AM13" s="32"/>
      <c r="AN13" s="32"/>
      <c r="AO13" s="32"/>
      <c r="AP13" s="55"/>
      <c r="AQ13" s="55"/>
      <c r="AR13" s="55"/>
      <c r="AS13" s="55"/>
      <c r="AT13" s="55"/>
      <c r="AU13" s="55">
        <v>15</v>
      </c>
      <c r="AV13" s="55">
        <v>21</v>
      </c>
      <c r="AW13" s="55">
        <v>25</v>
      </c>
      <c r="AX13" s="55">
        <v>29</v>
      </c>
      <c r="AY13" s="55">
        <v>35</v>
      </c>
    </row>
    <row r="14" spans="1:51" ht="15" x14ac:dyDescent="0.25">
      <c r="A14" s="121" t="s">
        <v>213</v>
      </c>
      <c r="B14" s="83"/>
      <c r="C14" s="74"/>
      <c r="D14" s="74"/>
      <c r="E14" s="74"/>
      <c r="F14" s="74"/>
      <c r="G14" s="74"/>
      <c r="H14" s="74"/>
      <c r="I14" s="74"/>
      <c r="J14" s="74"/>
      <c r="K14" s="74"/>
      <c r="L14" s="74"/>
      <c r="M14" s="74"/>
      <c r="N14" s="74"/>
      <c r="O14" s="74"/>
      <c r="P14" s="74"/>
      <c r="Q14" s="74"/>
      <c r="R14" s="74"/>
      <c r="S14" s="74"/>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row>
    <row r="15" spans="1:51" s="61" customFormat="1" ht="15" x14ac:dyDescent="0.25">
      <c r="A15" s="3" t="s">
        <v>287</v>
      </c>
      <c r="B15" s="182" t="s">
        <v>502</v>
      </c>
      <c r="C15" s="3" t="s">
        <v>213</v>
      </c>
      <c r="D15" s="3"/>
      <c r="E15" s="3"/>
      <c r="F15" s="3"/>
      <c r="G15" s="3"/>
      <c r="H15" s="3"/>
      <c r="I15" s="3"/>
      <c r="J15" s="3"/>
      <c r="K15" s="3"/>
      <c r="L15" s="3"/>
      <c r="M15" s="3"/>
      <c r="N15" s="3"/>
      <c r="O15" s="3"/>
      <c r="P15" s="3"/>
      <c r="Q15" s="3"/>
      <c r="R15" s="3"/>
      <c r="S15" s="3"/>
      <c r="T15" s="3"/>
      <c r="U15" s="3"/>
      <c r="V15" s="3"/>
      <c r="W15" s="3"/>
      <c r="X15" s="3">
        <v>2</v>
      </c>
      <c r="Y15" s="3">
        <v>3</v>
      </c>
      <c r="Z15" s="3">
        <v>4</v>
      </c>
      <c r="AA15" s="3">
        <v>6</v>
      </c>
      <c r="AB15" s="3">
        <v>4</v>
      </c>
      <c r="AC15" s="3">
        <v>8</v>
      </c>
      <c r="AD15" s="3">
        <v>8</v>
      </c>
      <c r="AE15" s="3">
        <v>2</v>
      </c>
      <c r="AF15" s="3">
        <v>1</v>
      </c>
      <c r="AG15" s="3">
        <v>3</v>
      </c>
      <c r="AH15" s="3">
        <v>1</v>
      </c>
      <c r="AI15" s="3">
        <v>7</v>
      </c>
      <c r="AJ15" s="3">
        <v>10</v>
      </c>
      <c r="AK15" s="3">
        <v>11</v>
      </c>
      <c r="AL15" s="3">
        <v>17</v>
      </c>
      <c r="AM15" s="3">
        <v>16</v>
      </c>
      <c r="AN15" s="3">
        <v>20</v>
      </c>
      <c r="AO15" s="3">
        <v>18</v>
      </c>
      <c r="AP15" s="3">
        <v>19</v>
      </c>
      <c r="AQ15" s="3">
        <v>22</v>
      </c>
      <c r="AR15" s="3">
        <v>20</v>
      </c>
      <c r="AS15" s="3">
        <v>17</v>
      </c>
      <c r="AT15" s="3">
        <v>17</v>
      </c>
      <c r="AU15" s="3">
        <f>SUM(AU16:AU19)</f>
        <v>23</v>
      </c>
      <c r="AV15" s="3">
        <f>SUM(AV16:AV19)</f>
        <v>28</v>
      </c>
      <c r="AW15" s="3">
        <f>SUM(AW16:AW21)</f>
        <v>29</v>
      </c>
      <c r="AX15" s="3">
        <f>SUM(AX16:AX21)</f>
        <v>30</v>
      </c>
      <c r="AY15" s="3">
        <f>SUM(AY16:AY21)</f>
        <v>27</v>
      </c>
    </row>
    <row r="16" spans="1:51" s="61" customFormat="1" ht="15" x14ac:dyDescent="0.25">
      <c r="A16" s="3"/>
      <c r="B16" s="3"/>
      <c r="C16" s="79" t="s">
        <v>19</v>
      </c>
      <c r="D16" s="79"/>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55"/>
      <c r="AN16" s="55"/>
      <c r="AO16" s="55"/>
      <c r="AP16" s="55">
        <v>0</v>
      </c>
      <c r="AQ16" s="55">
        <v>0</v>
      </c>
      <c r="AR16" s="55">
        <v>0</v>
      </c>
      <c r="AS16" s="55">
        <v>0</v>
      </c>
      <c r="AT16" s="55">
        <v>0</v>
      </c>
      <c r="AU16" s="55">
        <v>0</v>
      </c>
      <c r="AV16" s="55">
        <v>2</v>
      </c>
      <c r="AW16" s="55">
        <v>1</v>
      </c>
      <c r="AX16" s="55">
        <v>2</v>
      </c>
      <c r="AY16" s="55">
        <v>2</v>
      </c>
    </row>
    <row r="17" spans="1:51" s="61" customFormat="1" ht="15" x14ac:dyDescent="0.25">
      <c r="A17" s="3"/>
      <c r="B17" s="3"/>
      <c r="C17" s="79" t="s">
        <v>211</v>
      </c>
      <c r="D17" s="79"/>
      <c r="E17" s="35"/>
      <c r="F17" s="35"/>
      <c r="G17" s="35"/>
      <c r="H17" s="35"/>
      <c r="I17" s="35"/>
      <c r="J17" s="35"/>
      <c r="K17" s="35"/>
      <c r="L17" s="35"/>
      <c r="M17" s="35"/>
      <c r="N17" s="35"/>
      <c r="O17" s="35"/>
      <c r="P17" s="35"/>
      <c r="Q17" s="35"/>
      <c r="R17" s="35"/>
      <c r="S17" s="35"/>
      <c r="T17" s="35"/>
      <c r="U17" s="35"/>
      <c r="V17" s="35"/>
      <c r="W17" s="35"/>
      <c r="X17" s="35">
        <v>0</v>
      </c>
      <c r="Y17" s="35">
        <v>0</v>
      </c>
      <c r="Z17" s="35">
        <v>0</v>
      </c>
      <c r="AA17" s="35">
        <v>0</v>
      </c>
      <c r="AB17" s="35">
        <v>0</v>
      </c>
      <c r="AC17" s="35">
        <v>0</v>
      </c>
      <c r="AD17" s="35">
        <v>0</v>
      </c>
      <c r="AE17" s="35">
        <v>0</v>
      </c>
      <c r="AF17" s="35">
        <v>0</v>
      </c>
      <c r="AG17" s="35">
        <v>0</v>
      </c>
      <c r="AH17" s="35">
        <v>0</v>
      </c>
      <c r="AI17" s="35">
        <v>6</v>
      </c>
      <c r="AJ17" s="35">
        <v>9</v>
      </c>
      <c r="AK17" s="35">
        <v>10</v>
      </c>
      <c r="AL17" s="35">
        <v>13</v>
      </c>
      <c r="AM17" s="55">
        <v>14</v>
      </c>
      <c r="AN17" s="55">
        <v>15</v>
      </c>
      <c r="AO17" s="55">
        <v>14</v>
      </c>
      <c r="AP17" s="55">
        <v>16</v>
      </c>
      <c r="AQ17" s="55">
        <v>18</v>
      </c>
      <c r="AR17" s="55">
        <v>16</v>
      </c>
      <c r="AS17" s="55">
        <v>14</v>
      </c>
      <c r="AT17" s="55">
        <v>12</v>
      </c>
      <c r="AU17" s="55">
        <v>14</v>
      </c>
      <c r="AV17" s="55">
        <v>16</v>
      </c>
      <c r="AW17" s="55">
        <v>15</v>
      </c>
      <c r="AX17" s="55">
        <v>14</v>
      </c>
      <c r="AY17" s="55">
        <v>13</v>
      </c>
    </row>
    <row r="18" spans="1:51" s="61" customFormat="1" ht="15" x14ac:dyDescent="0.25">
      <c r="A18" s="3"/>
      <c r="B18" s="3"/>
      <c r="C18" s="79" t="s">
        <v>444</v>
      </c>
      <c r="D18" s="79"/>
      <c r="E18" s="35"/>
      <c r="F18" s="35"/>
      <c r="G18" s="35"/>
      <c r="H18" s="35"/>
      <c r="I18" s="35"/>
      <c r="J18" s="35"/>
      <c r="K18" s="35"/>
      <c r="L18" s="35"/>
      <c r="M18" s="35"/>
      <c r="N18" s="35"/>
      <c r="O18" s="35"/>
      <c r="P18" s="35"/>
      <c r="Q18" s="35"/>
      <c r="R18" s="35"/>
      <c r="S18" s="35"/>
      <c r="T18" s="35"/>
      <c r="U18" s="35"/>
      <c r="V18" s="35"/>
      <c r="W18" s="35"/>
      <c r="X18" s="35">
        <v>0</v>
      </c>
      <c r="Y18" s="35">
        <v>0</v>
      </c>
      <c r="Z18" s="35"/>
      <c r="AA18" s="35"/>
      <c r="AB18" s="35"/>
      <c r="AC18" s="35"/>
      <c r="AD18" s="35"/>
      <c r="AE18" s="35"/>
      <c r="AF18" s="35"/>
      <c r="AG18" s="35"/>
      <c r="AH18" s="35"/>
      <c r="AI18" s="35"/>
      <c r="AJ18" s="35"/>
      <c r="AK18" s="35"/>
      <c r="AL18" s="35"/>
      <c r="AM18" s="55"/>
      <c r="AN18" s="55"/>
      <c r="AO18" s="55"/>
      <c r="AP18" s="55"/>
      <c r="AQ18" s="55"/>
      <c r="AR18" s="55"/>
      <c r="AS18" s="55"/>
      <c r="AT18" s="55">
        <v>2</v>
      </c>
      <c r="AU18" s="55">
        <v>2</v>
      </c>
      <c r="AV18" s="55">
        <v>2</v>
      </c>
      <c r="AW18" s="55">
        <v>2</v>
      </c>
      <c r="AX18" s="55">
        <v>2</v>
      </c>
      <c r="AY18" s="55">
        <v>1</v>
      </c>
    </row>
    <row r="19" spans="1:51" s="61" customFormat="1" ht="15" x14ac:dyDescent="0.25">
      <c r="A19" s="3"/>
      <c r="B19" s="3"/>
      <c r="C19" s="79" t="s">
        <v>71</v>
      </c>
      <c r="D19" s="79"/>
      <c r="E19" s="35"/>
      <c r="F19" s="35"/>
      <c r="G19" s="35"/>
      <c r="H19" s="35"/>
      <c r="I19" s="35"/>
      <c r="J19" s="35"/>
      <c r="K19" s="35"/>
      <c r="L19" s="35"/>
      <c r="M19" s="35"/>
      <c r="N19" s="35"/>
      <c r="O19" s="35"/>
      <c r="P19" s="35"/>
      <c r="Q19" s="35"/>
      <c r="R19" s="35"/>
      <c r="S19" s="35"/>
      <c r="T19" s="35"/>
      <c r="U19" s="35"/>
      <c r="V19" s="35"/>
      <c r="W19" s="35"/>
      <c r="X19" s="35">
        <v>2</v>
      </c>
      <c r="Y19" s="35">
        <v>3</v>
      </c>
      <c r="Z19" s="35">
        <v>4</v>
      </c>
      <c r="AA19" s="35">
        <v>6</v>
      </c>
      <c r="AB19" s="35">
        <v>4</v>
      </c>
      <c r="AC19" s="35">
        <v>1</v>
      </c>
      <c r="AD19" s="35">
        <v>1</v>
      </c>
      <c r="AE19" s="35">
        <v>2</v>
      </c>
      <c r="AF19" s="35">
        <v>1</v>
      </c>
      <c r="AG19" s="35">
        <v>3</v>
      </c>
      <c r="AH19" s="35">
        <v>0</v>
      </c>
      <c r="AI19" s="35">
        <v>1</v>
      </c>
      <c r="AJ19" s="35">
        <v>1</v>
      </c>
      <c r="AK19" s="35">
        <v>1</v>
      </c>
      <c r="AL19" s="35">
        <v>4</v>
      </c>
      <c r="AM19" s="55">
        <v>2</v>
      </c>
      <c r="AN19" s="55">
        <v>5</v>
      </c>
      <c r="AO19" s="55">
        <v>4</v>
      </c>
      <c r="AP19" s="55">
        <v>3</v>
      </c>
      <c r="AQ19" s="55">
        <v>4</v>
      </c>
      <c r="AR19" s="55">
        <v>4</v>
      </c>
      <c r="AS19" s="55">
        <v>3</v>
      </c>
      <c r="AT19" s="55">
        <v>3</v>
      </c>
      <c r="AU19" s="55">
        <v>7</v>
      </c>
      <c r="AV19" s="55">
        <v>8</v>
      </c>
      <c r="AW19" s="55">
        <v>8</v>
      </c>
      <c r="AX19" s="55">
        <v>9</v>
      </c>
      <c r="AY19" s="55">
        <v>8</v>
      </c>
    </row>
    <row r="20" spans="1:51" s="61" customFormat="1" ht="15" x14ac:dyDescent="0.25">
      <c r="A20" s="3"/>
      <c r="B20" s="3"/>
      <c r="C20" s="79" t="s">
        <v>159</v>
      </c>
      <c r="D20" s="79"/>
      <c r="E20" s="35"/>
      <c r="F20" s="35"/>
      <c r="G20" s="35"/>
      <c r="H20" s="35"/>
      <c r="I20" s="35"/>
      <c r="J20" s="35"/>
      <c r="K20" s="35"/>
      <c r="L20" s="35"/>
      <c r="M20" s="35"/>
      <c r="N20" s="35"/>
      <c r="O20" s="35"/>
      <c r="P20" s="35"/>
      <c r="Q20" s="35"/>
      <c r="R20" s="35"/>
      <c r="S20" s="35"/>
      <c r="T20" s="35"/>
      <c r="U20" s="35"/>
      <c r="V20" s="35"/>
      <c r="W20" s="35"/>
      <c r="X20" s="35" t="s">
        <v>54</v>
      </c>
      <c r="Y20" s="35" t="s">
        <v>54</v>
      </c>
      <c r="Z20" s="35" t="s">
        <v>54</v>
      </c>
      <c r="AA20" s="35" t="s">
        <v>54</v>
      </c>
      <c r="AB20" s="35">
        <v>0</v>
      </c>
      <c r="AC20" s="35">
        <v>7</v>
      </c>
      <c r="AD20" s="35">
        <v>7</v>
      </c>
      <c r="AE20" s="35">
        <v>0</v>
      </c>
      <c r="AF20" s="35">
        <v>0</v>
      </c>
      <c r="AG20" s="35">
        <v>0</v>
      </c>
      <c r="AH20" s="35">
        <v>1</v>
      </c>
      <c r="AI20" s="35">
        <v>0</v>
      </c>
      <c r="AJ20" s="35">
        <v>0</v>
      </c>
      <c r="AK20" s="35">
        <v>0</v>
      </c>
      <c r="AL20" s="35"/>
      <c r="AM20" s="55"/>
      <c r="AN20" s="55"/>
      <c r="AO20" s="55"/>
      <c r="AP20" s="55"/>
      <c r="AQ20" s="55"/>
      <c r="AR20" s="55"/>
      <c r="AS20" s="55"/>
      <c r="AT20" s="55"/>
      <c r="AU20" s="55"/>
      <c r="AV20" s="55"/>
      <c r="AW20" s="55"/>
      <c r="AX20" s="55"/>
      <c r="AY20" s="55"/>
    </row>
    <row r="21" spans="1:51" s="61" customFormat="1" ht="15.75" thickBot="1" x14ac:dyDescent="0.3">
      <c r="A21" s="3"/>
      <c r="B21" s="3"/>
      <c r="C21" s="79" t="s">
        <v>573</v>
      </c>
      <c r="D21" s="79"/>
      <c r="E21" s="35"/>
      <c r="F21" s="35"/>
      <c r="G21" s="35"/>
      <c r="H21" s="35"/>
      <c r="I21" s="35"/>
      <c r="J21" s="35"/>
      <c r="K21" s="35"/>
      <c r="L21" s="35"/>
      <c r="M21" s="35"/>
      <c r="N21" s="35"/>
      <c r="O21" s="35"/>
      <c r="P21" s="35"/>
      <c r="Q21" s="35"/>
      <c r="R21" s="35"/>
      <c r="S21" s="35"/>
      <c r="T21" s="35"/>
      <c r="U21" s="35"/>
      <c r="V21" s="35"/>
      <c r="W21" s="35"/>
      <c r="X21" s="35" t="s">
        <v>54</v>
      </c>
      <c r="Y21" s="35" t="s">
        <v>54</v>
      </c>
      <c r="Z21" s="35" t="s">
        <v>54</v>
      </c>
      <c r="AA21" s="35" t="s">
        <v>54</v>
      </c>
      <c r="AB21" s="35">
        <v>0</v>
      </c>
      <c r="AC21" s="35">
        <v>7</v>
      </c>
      <c r="AD21" s="35"/>
      <c r="AE21" s="55"/>
      <c r="AF21" s="55"/>
      <c r="AG21" s="55"/>
      <c r="AH21" s="55"/>
      <c r="AI21" s="55"/>
      <c r="AJ21" s="55"/>
      <c r="AK21" s="55"/>
      <c r="AL21" s="55"/>
      <c r="AM21" s="55"/>
      <c r="AN21" s="55"/>
      <c r="AO21" s="32"/>
      <c r="AP21" s="32"/>
      <c r="AQ21" s="32"/>
      <c r="AR21" s="32"/>
      <c r="AS21" s="32"/>
      <c r="AT21" s="32"/>
      <c r="AU21" s="32"/>
      <c r="AV21" s="32"/>
      <c r="AW21" s="32">
        <v>3</v>
      </c>
      <c r="AX21" s="32">
        <v>3</v>
      </c>
      <c r="AY21" s="32">
        <v>3</v>
      </c>
    </row>
    <row r="22" spans="1:51" s="61" customFormat="1" ht="15.75" thickTop="1" x14ac:dyDescent="0.25">
      <c r="A22" s="3"/>
      <c r="B22" s="3"/>
      <c r="C22" s="80" t="s">
        <v>210</v>
      </c>
      <c r="D22" s="80"/>
      <c r="E22" s="81"/>
      <c r="F22" s="81"/>
      <c r="G22" s="81"/>
      <c r="H22" s="81"/>
      <c r="I22" s="81"/>
      <c r="J22" s="81"/>
      <c r="K22" s="81"/>
      <c r="L22" s="81"/>
      <c r="M22" s="81"/>
      <c r="N22" s="81"/>
      <c r="O22" s="81"/>
      <c r="P22" s="81"/>
      <c r="Q22" s="81"/>
      <c r="R22" s="81"/>
      <c r="S22" s="81"/>
      <c r="T22" s="82"/>
      <c r="U22" s="82"/>
      <c r="V22" s="82"/>
      <c r="W22" s="82"/>
      <c r="X22" s="82">
        <v>9</v>
      </c>
      <c r="Y22" s="82">
        <v>7</v>
      </c>
      <c r="Z22" s="82">
        <v>7</v>
      </c>
      <c r="AA22" s="82">
        <v>9</v>
      </c>
      <c r="AB22" s="82">
        <v>4</v>
      </c>
      <c r="AC22" s="82">
        <v>8</v>
      </c>
      <c r="AD22" s="82">
        <v>8</v>
      </c>
      <c r="AE22" s="82">
        <v>2</v>
      </c>
      <c r="AF22" s="82">
        <v>1</v>
      </c>
      <c r="AG22" s="82">
        <v>3</v>
      </c>
      <c r="AH22" s="82">
        <v>1</v>
      </c>
      <c r="AI22" s="82">
        <v>7</v>
      </c>
      <c r="AJ22" s="82">
        <v>10</v>
      </c>
      <c r="AK22" s="82">
        <v>11</v>
      </c>
      <c r="AL22" s="82">
        <v>58</v>
      </c>
      <c r="AM22" s="82">
        <f>SUM(AM7,AM9,AM15)</f>
        <v>67</v>
      </c>
      <c r="AN22" s="82">
        <f>SUM(AN7,AN9,AN15)</f>
        <v>64</v>
      </c>
      <c r="AO22" s="82">
        <v>53</v>
      </c>
      <c r="AP22" s="82">
        <f t="shared" ref="AP22:AV22" si="0">SUM(AP7,AP9,AP15)</f>
        <v>108</v>
      </c>
      <c r="AQ22" s="82">
        <f t="shared" si="0"/>
        <v>153</v>
      </c>
      <c r="AR22" s="82">
        <f t="shared" si="0"/>
        <v>227</v>
      </c>
      <c r="AS22" s="82">
        <f t="shared" si="0"/>
        <v>266</v>
      </c>
      <c r="AT22" s="82">
        <f t="shared" si="0"/>
        <v>276</v>
      </c>
      <c r="AU22" s="82">
        <f t="shared" si="0"/>
        <v>322</v>
      </c>
      <c r="AV22" s="82">
        <f t="shared" si="0"/>
        <v>340</v>
      </c>
      <c r="AW22" s="82">
        <f>SUM(AW7,AW9,AW15)</f>
        <v>325</v>
      </c>
      <c r="AX22" s="82">
        <f>SUM(AX7,AX9,AX15)</f>
        <v>299</v>
      </c>
      <c r="AY22" s="82">
        <f>SUM(AY7,AY9,AY15)</f>
        <v>293</v>
      </c>
    </row>
    <row r="25" spans="1:51" x14ac:dyDescent="0.2">
      <c r="A25" s="7" t="s">
        <v>299</v>
      </c>
    </row>
    <row r="26" spans="1:51" x14ac:dyDescent="0.2">
      <c r="A26" s="7" t="s">
        <v>235</v>
      </c>
    </row>
    <row r="27" spans="1:51" x14ac:dyDescent="0.2">
      <c r="B27" s="7"/>
    </row>
  </sheetData>
  <mergeCells count="3">
    <mergeCell ref="A1:AX1"/>
    <mergeCell ref="A2:AX2"/>
    <mergeCell ref="A3:AX3"/>
  </mergeCells>
  <phoneticPr fontId="0" type="noConversion"/>
  <pageMargins left="0.25" right="0.25" top="0.75" bottom="0.75" header="0.3" footer="0.3"/>
  <pageSetup scale="66" fitToHeight="0" orientation="landscape" r:id="rId1"/>
  <headerFooter alignWithMargins="0">
    <oddHeader xml:space="preserve">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24"/>
  <sheetViews>
    <sheetView zoomScaleNormal="100" workbookViewId="0">
      <selection activeCell="A4" sqref="A4"/>
    </sheetView>
  </sheetViews>
  <sheetFormatPr defaultColWidth="8.625" defaultRowHeight="12.75" x14ac:dyDescent="0.2"/>
  <cols>
    <col min="1" max="1" width="7.75" style="3" customWidth="1"/>
    <col min="2" max="2" width="22.25" style="3" customWidth="1"/>
    <col min="3" max="3" width="3.5" style="3" hidden="1" customWidth="1"/>
    <col min="4" max="5" width="4.625" style="3" hidden="1" customWidth="1"/>
    <col min="6" max="13" width="3.625" style="3" hidden="1" customWidth="1"/>
    <col min="14" max="14" width="4.375" style="3" hidden="1" customWidth="1"/>
    <col min="15" max="15" width="4.375" style="3" customWidth="1"/>
    <col min="16" max="18" width="5" style="3" customWidth="1"/>
    <col min="19" max="38" width="5" style="3" bestFit="1" customWidth="1"/>
    <col min="39" max="16384" width="8.625" style="3"/>
  </cols>
  <sheetData>
    <row r="1" spans="1:38" x14ac:dyDescent="0.2">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86"/>
      <c r="AJ1" s="86"/>
      <c r="AK1" s="86"/>
      <c r="AL1" s="86"/>
    </row>
    <row r="2" spans="1:38" x14ac:dyDescent="0.2">
      <c r="A2" s="219" t="s">
        <v>384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87"/>
      <c r="AJ2" s="87"/>
      <c r="AK2" s="87"/>
      <c r="AL2" s="87"/>
    </row>
    <row r="3" spans="1:38" s="1" customFormat="1" x14ac:dyDescent="0.2">
      <c r="A3" s="94" t="s">
        <v>214</v>
      </c>
      <c r="B3" s="94" t="s">
        <v>372</v>
      </c>
      <c r="C3" s="95" t="s">
        <v>1</v>
      </c>
      <c r="D3" s="95" t="s">
        <v>2</v>
      </c>
      <c r="E3" s="95" t="s">
        <v>3</v>
      </c>
      <c r="F3" s="95" t="s">
        <v>4</v>
      </c>
      <c r="G3" s="95" t="s">
        <v>5</v>
      </c>
      <c r="H3" s="95" t="s">
        <v>6</v>
      </c>
      <c r="I3" s="95" t="s">
        <v>7</v>
      </c>
      <c r="J3" s="95" t="s">
        <v>8</v>
      </c>
      <c r="K3" s="95" t="s">
        <v>9</v>
      </c>
      <c r="L3" s="95" t="s">
        <v>10</v>
      </c>
      <c r="M3" s="95" t="s">
        <v>11</v>
      </c>
      <c r="N3" s="95" t="s">
        <v>12</v>
      </c>
      <c r="O3" s="95" t="s">
        <v>13</v>
      </c>
      <c r="P3" s="95">
        <v>1991</v>
      </c>
      <c r="Q3" s="95">
        <v>1992</v>
      </c>
      <c r="R3" s="98">
        <v>1993</v>
      </c>
      <c r="S3" s="98">
        <v>1994</v>
      </c>
      <c r="T3" s="98">
        <v>1995</v>
      </c>
      <c r="U3" s="98">
        <v>1996</v>
      </c>
      <c r="V3" s="98">
        <v>1997</v>
      </c>
      <c r="W3" s="98">
        <v>1998</v>
      </c>
      <c r="X3" s="98">
        <v>1999</v>
      </c>
      <c r="Y3" s="98">
        <v>2000</v>
      </c>
      <c r="Z3" s="98">
        <v>2001</v>
      </c>
      <c r="AA3" s="98">
        <v>2002</v>
      </c>
      <c r="AB3" s="98">
        <v>2003</v>
      </c>
      <c r="AC3" s="98">
        <v>2004</v>
      </c>
      <c r="AD3" s="98">
        <v>2005</v>
      </c>
      <c r="AE3" s="98">
        <v>2006</v>
      </c>
      <c r="AF3" s="98">
        <v>2007</v>
      </c>
      <c r="AG3" s="98">
        <v>2008</v>
      </c>
      <c r="AH3" s="99">
        <v>2009</v>
      </c>
    </row>
    <row r="4" spans="1:38" x14ac:dyDescent="0.2">
      <c r="A4" s="6" t="s">
        <v>178</v>
      </c>
      <c r="B4" s="2" t="s">
        <v>154</v>
      </c>
      <c r="C4" s="2" t="s">
        <v>54</v>
      </c>
      <c r="D4" s="2" t="s">
        <v>54</v>
      </c>
      <c r="E4" s="2">
        <v>4</v>
      </c>
      <c r="F4" s="2">
        <v>4</v>
      </c>
      <c r="G4" s="2">
        <v>4</v>
      </c>
      <c r="H4" s="2">
        <v>4</v>
      </c>
      <c r="I4" s="2">
        <v>4</v>
      </c>
      <c r="J4" s="2">
        <v>4</v>
      </c>
      <c r="K4" s="2">
        <v>4</v>
      </c>
      <c r="L4" s="2">
        <v>4</v>
      </c>
      <c r="M4" s="2">
        <v>4</v>
      </c>
      <c r="N4" s="2">
        <v>4</v>
      </c>
      <c r="O4" s="2">
        <v>8</v>
      </c>
      <c r="P4" s="2">
        <v>9</v>
      </c>
      <c r="Q4" s="2">
        <v>7</v>
      </c>
      <c r="R4" s="3">
        <v>4</v>
      </c>
      <c r="S4" s="3">
        <v>7</v>
      </c>
      <c r="T4" s="3">
        <v>5</v>
      </c>
      <c r="U4" s="3">
        <v>8</v>
      </c>
      <c r="V4" s="3">
        <v>8</v>
      </c>
      <c r="W4" s="3">
        <v>7</v>
      </c>
      <c r="X4" s="3">
        <v>6</v>
      </c>
      <c r="Y4" s="3">
        <v>7</v>
      </c>
      <c r="Z4" s="3">
        <v>5</v>
      </c>
      <c r="AA4" s="3">
        <v>7</v>
      </c>
      <c r="AB4" s="3">
        <v>4</v>
      </c>
      <c r="AC4" s="3">
        <v>3</v>
      </c>
      <c r="AD4" s="3">
        <v>4</v>
      </c>
      <c r="AE4" s="3">
        <v>4</v>
      </c>
      <c r="AF4" s="3">
        <v>4</v>
      </c>
      <c r="AG4" s="3">
        <v>0</v>
      </c>
      <c r="AH4" s="3">
        <v>0</v>
      </c>
    </row>
    <row r="5" spans="1:38" x14ac:dyDescent="0.2">
      <c r="B5" s="2" t="s">
        <v>239</v>
      </c>
    </row>
    <row r="8" spans="1:38" x14ac:dyDescent="0.2">
      <c r="A8" s="2"/>
      <c r="B8" s="2"/>
    </row>
    <row r="14" spans="1:38" x14ac:dyDescent="0.2">
      <c r="A14" s="7" t="s">
        <v>235</v>
      </c>
    </row>
    <row r="17" spans="1:22" x14ac:dyDescent="0.2">
      <c r="A17" s="7" t="s">
        <v>217</v>
      </c>
    </row>
    <row r="18" spans="1:22" x14ac:dyDescent="0.2">
      <c r="A18" s="7" t="s">
        <v>240</v>
      </c>
    </row>
    <row r="19" spans="1:22" x14ac:dyDescent="0.2">
      <c r="A19" s="7"/>
    </row>
    <row r="24" spans="1:22" x14ac:dyDescent="0.2">
      <c r="V24" s="8"/>
    </row>
  </sheetData>
  <mergeCells count="2">
    <mergeCell ref="A2:AH2"/>
    <mergeCell ref="A1:AH1"/>
  </mergeCells>
  <phoneticPr fontId="0" type="noConversion"/>
  <pageMargins left="0.25" right="0.25" top="0.75" bottom="0.75" header="0.3" footer="0.3"/>
  <pageSetup scale="86" fitToHeight="0" orientation="landscape" horizontalDpi="300" verticalDpi="300" r:id="rId1"/>
  <headerFooter alignWithMargins="0">
    <oddHeader xml:space="preserve"> </oddHeader>
  </headerFooter>
  <ignoredErrors>
    <ignoredError sqref="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Table of Contents</vt:lpstr>
      <vt:lpstr>BACCMAJ</vt:lpstr>
      <vt:lpstr>POSTBACC</vt:lpstr>
      <vt:lpstr>MASTMAJ</vt:lpstr>
      <vt:lpstr>INTGDETL</vt:lpstr>
      <vt:lpstr>SPDMAJ</vt:lpstr>
      <vt:lpstr>DPROFMAJ</vt:lpstr>
      <vt:lpstr>DOCTMAJ</vt:lpstr>
      <vt:lpstr>SCERTMAJ</vt:lpstr>
      <vt:lpstr>BACCMAJ!Print_Area</vt:lpstr>
      <vt:lpstr>MASTMAJ!Print_Area</vt:lpstr>
      <vt:lpstr>'Table of Contents'!Print_Area</vt:lpstr>
      <vt:lpstr>BACCMAJ!Print_Titles</vt:lpstr>
      <vt:lpstr>INTGDETL!Print_Titles</vt:lpstr>
      <vt:lpstr>MASTMAJ!Print_Titles</vt:lpstr>
    </vt:vector>
  </TitlesOfParts>
  <Company>siue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siue</dc:creator>
  <cp:lastModifiedBy>West, Denise</cp:lastModifiedBy>
  <cp:lastPrinted>2024-09-27T19:49:39Z</cp:lastPrinted>
  <dcterms:created xsi:type="dcterms:W3CDTF">1997-07-28T18:19:54Z</dcterms:created>
  <dcterms:modified xsi:type="dcterms:W3CDTF">2024-10-01T15:49:47Z</dcterms:modified>
</cp:coreProperties>
</file>